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со старого комьютера\РЕЙТИНГ\"/>
    </mc:Choice>
  </mc:AlternateContent>
  <bookViews>
    <workbookView xWindow="14025" yWindow="390" windowWidth="10335" windowHeight="15210" tabRatio="697" firstSheet="15" activeTab="19"/>
  </bookViews>
  <sheets>
    <sheet name="Б-Х-31" sheetId="1" r:id="rId1"/>
    <sheet name="Б-Б-31" sheetId="3" r:id="rId2"/>
    <sheet name="Б-ПБГ-31" sheetId="2" r:id="rId3"/>
    <sheet name="Б-ЗК-31" sheetId="4" r:id="rId4"/>
    <sheet name="Б-ТБ-31" sheetId="5" r:id="rId5"/>
    <sheet name="Б-Х-41" sheetId="6" r:id="rId6"/>
    <sheet name="Б-Б-41" sheetId="7" r:id="rId7"/>
    <sheet name="Б-ПГА-41" sheetId="8" r:id="rId8"/>
    <sheet name="Б-ЗК 41" sheetId="9" r:id="rId9"/>
    <sheet name="Б-ПГА 51" sheetId="14" r:id="rId10"/>
    <sheet name="Б-Б-21" sheetId="16" r:id="rId11"/>
    <sheet name="Б-Х-21" sheetId="17" r:id="rId12"/>
    <sheet name="Б-ЗК-21" sheetId="18" r:id="rId13"/>
    <sheet name="Б-ПБЭ-21" sheetId="19" r:id="rId14"/>
    <sheet name="Б-Б 11" sheetId="20" r:id="rId15"/>
    <sheet name="Б-Х 11" sheetId="21" r:id="rId16"/>
    <sheet name="Б-ЗК 11" sheetId="22" r:id="rId17"/>
    <sheet name="Б-ТБ 11" sheetId="23" r:id="rId18"/>
    <sheet name="Б-ПБГ 11" sheetId="24" r:id="rId19"/>
    <sheet name="С-Ф 11" sheetId="25" r:id="rId20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5" l="1"/>
  <c r="E6" i="25"/>
  <c r="E7" i="25"/>
  <c r="E8" i="25"/>
  <c r="E9" i="25"/>
  <c r="E10" i="25"/>
  <c r="E11" i="25"/>
  <c r="E12" i="25"/>
  <c r="E13" i="25"/>
  <c r="E14" i="25"/>
  <c r="E15" i="25"/>
  <c r="E16" i="25"/>
  <c r="E17" i="25"/>
  <c r="E4" i="25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5" i="24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4" i="23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5" i="22"/>
  <c r="E6" i="21" l="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5" i="21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5" i="20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K4" i="18" l="1"/>
  <c r="K5" i="18"/>
  <c r="K6" i="18"/>
  <c r="K7" i="18"/>
  <c r="K8" i="18"/>
  <c r="K9" i="18"/>
  <c r="K11" i="18"/>
  <c r="K12" i="18"/>
  <c r="K13" i="18"/>
  <c r="K14" i="18"/>
  <c r="K15" i="18"/>
  <c r="K16" i="18"/>
  <c r="K17" i="18"/>
  <c r="K3" i="18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" i="17"/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4" i="16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" i="14"/>
  <c r="K4" i="8"/>
  <c r="K5" i="8"/>
  <c r="K6" i="8"/>
  <c r="K7" i="8"/>
  <c r="K10" i="8"/>
  <c r="K11" i="8"/>
  <c r="K12" i="8"/>
  <c r="K3" i="8"/>
  <c r="K26" i="6"/>
  <c r="K27" i="6"/>
  <c r="K13" i="9"/>
  <c r="K4" i="9"/>
  <c r="K5" i="9"/>
  <c r="K6" i="9"/>
  <c r="K7" i="9"/>
  <c r="K8" i="9"/>
  <c r="K9" i="9"/>
  <c r="K10" i="9"/>
  <c r="K11" i="9"/>
  <c r="K3" i="9"/>
  <c r="K20" i="6" l="1"/>
  <c r="K25" i="6"/>
  <c r="K24" i="6"/>
  <c r="K23" i="6"/>
  <c r="K22" i="6"/>
  <c r="K21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3" i="7"/>
  <c r="H24" i="3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3" i="5"/>
  <c r="I12" i="4"/>
  <c r="I4" i="4"/>
  <c r="I5" i="4"/>
  <c r="I6" i="4"/>
  <c r="I7" i="4"/>
  <c r="I8" i="4"/>
  <c r="I9" i="4"/>
  <c r="I10" i="4"/>
  <c r="I11" i="4"/>
  <c r="I3" i="4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" i="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<sst xmlns="http://schemas.openxmlformats.org/spreadsheetml/2006/main" count="576" uniqueCount="352">
  <si>
    <t>1 семестр</t>
  </si>
  <si>
    <t>2 семестр</t>
  </si>
  <si>
    <t>3 семестр</t>
  </si>
  <si>
    <t>4 семестр</t>
  </si>
  <si>
    <t>Средний балл</t>
  </si>
  <si>
    <t>№ зачетки</t>
  </si>
  <si>
    <t>200877</t>
  </si>
  <si>
    <t>200881</t>
  </si>
  <si>
    <t>200878</t>
  </si>
  <si>
    <t>200876</t>
  </si>
  <si>
    <t>200874</t>
  </si>
  <si>
    <t>190163</t>
  </si>
  <si>
    <t>200882</t>
  </si>
  <si>
    <t>200879</t>
  </si>
  <si>
    <t>201172</t>
  </si>
  <si>
    <t>202395</t>
  </si>
  <si>
    <t>201163</t>
  </si>
  <si>
    <t>201170</t>
  </si>
  <si>
    <t>201168</t>
  </si>
  <si>
    <t>200864</t>
  </si>
  <si>
    <t>200869</t>
  </si>
  <si>
    <t>200868</t>
  </si>
  <si>
    <t>201127</t>
  </si>
  <si>
    <t>201126</t>
  </si>
  <si>
    <t>200865</t>
  </si>
  <si>
    <t>201171</t>
  </si>
  <si>
    <t>200870</t>
  </si>
  <si>
    <t>200871</t>
  </si>
  <si>
    <t>201169</t>
  </si>
  <si>
    <t>201166</t>
  </si>
  <si>
    <t>190119</t>
  </si>
  <si>
    <t>190120</t>
  </si>
  <si>
    <t>190121</t>
  </si>
  <si>
    <t>190124</t>
  </si>
  <si>
    <t>190126</t>
  </si>
  <si>
    <t>190128</t>
  </si>
  <si>
    <t>190129</t>
  </si>
  <si>
    <t>190131</t>
  </si>
  <si>
    <t>190132</t>
  </si>
  <si>
    <t>190133</t>
  </si>
  <si>
    <t>190134</t>
  </si>
  <si>
    <t>190135</t>
  </si>
  <si>
    <t>190136</t>
  </si>
  <si>
    <t>190137</t>
  </si>
  <si>
    <t>190139</t>
  </si>
  <si>
    <t>190141</t>
  </si>
  <si>
    <t>190142</t>
  </si>
  <si>
    <t>190143</t>
  </si>
  <si>
    <t>190145</t>
  </si>
  <si>
    <t>190147</t>
  </si>
  <si>
    <t>190149</t>
  </si>
  <si>
    <t>190150</t>
  </si>
  <si>
    <t>190151</t>
  </si>
  <si>
    <t>190085</t>
  </si>
  <si>
    <t>190086</t>
  </si>
  <si>
    <t>190087</t>
  </si>
  <si>
    <t>190089</t>
  </si>
  <si>
    <t>190090</t>
  </si>
  <si>
    <t>190091</t>
  </si>
  <si>
    <t>190092</t>
  </si>
  <si>
    <t>190093</t>
  </si>
  <si>
    <t>190095</t>
  </si>
  <si>
    <t>190096</t>
  </si>
  <si>
    <t>190098</t>
  </si>
  <si>
    <t>190100</t>
  </si>
  <si>
    <t>190101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</si>
  <si>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</si>
  <si>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</si>
  <si>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</si>
  <si>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</si>
  <si>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</si>
  <si>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</si>
  <si>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</si>
  <si>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</si>
  <si>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190113</t>
  </si>
  <si>
    <t>190114</t>
  </si>
  <si>
    <t>190115</t>
  </si>
  <si>
    <t>190116</t>
  </si>
  <si>
    <t>190117</t>
  </si>
  <si>
    <t>190118</t>
  </si>
  <si>
    <t>190168</t>
  </si>
  <si>
    <t>190173</t>
  </si>
  <si>
    <t>190176</t>
  </si>
  <si>
    <t>190177</t>
  </si>
  <si>
    <t>190178</t>
  </si>
  <si>
    <t>190181</t>
  </si>
  <si>
    <t>190182</t>
  </si>
  <si>
    <t>190183</t>
  </si>
  <si>
    <t>190152</t>
  </si>
  <si>
    <t>190153</t>
  </si>
  <si>
    <t>190154</t>
  </si>
  <si>
    <t>190155</t>
  </si>
  <si>
    <t>190156</t>
  </si>
  <si>
    <t>190159</t>
  </si>
  <si>
    <t>190160</t>
  </si>
  <si>
    <t>190161</t>
  </si>
  <si>
    <t>190164</t>
  </si>
  <si>
    <t>190165</t>
  </si>
  <si>
    <t xml:space="preserve"> </t>
  </si>
  <si>
    <t>5 семестр</t>
  </si>
  <si>
    <t>6 семестр</t>
  </si>
  <si>
    <t>средний балл</t>
  </si>
  <si>
    <t>переведен</t>
  </si>
  <si>
    <t>№</t>
  </si>
  <si>
    <t>Номер зачетной книжки</t>
  </si>
  <si>
    <t>210227</t>
  </si>
  <si>
    <t>211253</t>
  </si>
  <si>
    <t>210221</t>
  </si>
  <si>
    <t>211248</t>
  </si>
  <si>
    <t>210003</t>
  </si>
  <si>
    <t>211255</t>
  </si>
  <si>
    <t>210213</t>
  </si>
  <si>
    <t>210212</t>
  </si>
  <si>
    <t>210211</t>
  </si>
  <si>
    <t>210226</t>
  </si>
  <si>
    <t>210210</t>
  </si>
  <si>
    <t>210209</t>
  </si>
  <si>
    <t>211251</t>
  </si>
  <si>
    <t>210220</t>
  </si>
  <si>
    <t>210218</t>
  </si>
  <si>
    <t>211256</t>
  </si>
  <si>
    <t>210225</t>
  </si>
  <si>
    <t>210223</t>
  </si>
  <si>
    <t>211254</t>
  </si>
  <si>
    <t>210217</t>
  </si>
  <si>
    <t>210219</t>
  </si>
  <si>
    <t>211250</t>
  </si>
  <si>
    <t>210222</t>
  </si>
  <si>
    <t>Б-Х-31</t>
  </si>
  <si>
    <t>Б-Б-31</t>
  </si>
  <si>
    <t>Б-ЗК-31</t>
  </si>
  <si>
    <t>Первый семестр</t>
  </si>
  <si>
    <t>Второй семестр</t>
  </si>
  <si>
    <t>Третий семестр</t>
  </si>
  <si>
    <t>Четвертый семестр</t>
  </si>
  <si>
    <t>Пятый семестр</t>
  </si>
  <si>
    <t>Шестой семестр</t>
  </si>
  <si>
    <t>Седьмой семестр</t>
  </si>
  <si>
    <t>Восьмой семестр</t>
  </si>
  <si>
    <t>1</t>
  </si>
  <si>
    <t>211244</t>
  </si>
  <si>
    <t>2</t>
  </si>
  <si>
    <t>210202</t>
  </si>
  <si>
    <t>3</t>
  </si>
  <si>
    <t>211238</t>
  </si>
  <si>
    <t>4</t>
  </si>
  <si>
    <t>5</t>
  </si>
  <si>
    <t>210203</t>
  </si>
  <si>
    <t>6</t>
  </si>
  <si>
    <t>210198</t>
  </si>
  <si>
    <t>7</t>
  </si>
  <si>
    <t>211239</t>
  </si>
  <si>
    <t>8</t>
  </si>
  <si>
    <t>210201</t>
  </si>
  <si>
    <t>9</t>
  </si>
  <si>
    <t>210110</t>
  </si>
  <si>
    <t>10</t>
  </si>
  <si>
    <t>211235</t>
  </si>
  <si>
    <t>11</t>
  </si>
  <si>
    <t>210208</t>
  </si>
  <si>
    <t>12</t>
  </si>
  <si>
    <t>210204</t>
  </si>
  <si>
    <t>13</t>
  </si>
  <si>
    <t>210207</t>
  </si>
  <si>
    <t>14</t>
  </si>
  <si>
    <t>211246</t>
  </si>
  <si>
    <t>15</t>
  </si>
  <si>
    <t>210197</t>
  </si>
  <si>
    <t>16</t>
  </si>
  <si>
    <t>17</t>
  </si>
  <si>
    <t>211245</t>
  </si>
  <si>
    <t>18</t>
  </si>
  <si>
    <t>211237</t>
  </si>
  <si>
    <t>210195</t>
  </si>
  <si>
    <t>212433</t>
  </si>
  <si>
    <t>210196</t>
  </si>
  <si>
    <t>210194</t>
  </si>
  <si>
    <t>210193</t>
  </si>
  <si>
    <t>210205</t>
  </si>
  <si>
    <t>211243</t>
  </si>
  <si>
    <t>210206</t>
  </si>
  <si>
    <t>210200</t>
  </si>
  <si>
    <t>211234</t>
  </si>
  <si>
    <t>210192</t>
  </si>
  <si>
    <t>210111</t>
  </si>
  <si>
    <t>211233</t>
  </si>
  <si>
    <t>211236</t>
  </si>
  <si>
    <t>211247</t>
  </si>
  <si>
    <t>210264</t>
  </si>
  <si>
    <t>210261</t>
  </si>
  <si>
    <t>210268</t>
  </si>
  <si>
    <t>210271</t>
  </si>
  <si>
    <t>210263</t>
  </si>
  <si>
    <t>212454</t>
  </si>
  <si>
    <t>210272</t>
  </si>
  <si>
    <t>210269</t>
  </si>
  <si>
    <t>210270</t>
  </si>
  <si>
    <t>210273</t>
  </si>
  <si>
    <t>210266</t>
  </si>
  <si>
    <t>210262</t>
  </si>
  <si>
    <t>Девятый семестр</t>
  </si>
  <si>
    <t>Десятый семестр</t>
  </si>
  <si>
    <t>210418</t>
  </si>
  <si>
    <t>210412</t>
  </si>
  <si>
    <t>210413</t>
  </si>
  <si>
    <t>210419</t>
  </si>
  <si>
    <t>210022</t>
  </si>
  <si>
    <t>211629</t>
  </si>
  <si>
    <t>210417</t>
  </si>
  <si>
    <t>210411</t>
  </si>
  <si>
    <t>210424</t>
  </si>
  <si>
    <t>210159</t>
  </si>
  <si>
    <t>210422</t>
  </si>
  <si>
    <t>210410</t>
  </si>
  <si>
    <t>210420</t>
  </si>
  <si>
    <t>210425</t>
  </si>
  <si>
    <t>210414</t>
  </si>
  <si>
    <t>210416</t>
  </si>
  <si>
    <t>210415</t>
  </si>
  <si>
    <t>210421</t>
  </si>
  <si>
    <t>210423</t>
  </si>
  <si>
    <t>170550</t>
  </si>
  <si>
    <t>Б-Х31</t>
  </si>
  <si>
    <t>Б-ПБГ-31</t>
  </si>
  <si>
    <t>Б-ТБ-31</t>
  </si>
  <si>
    <t>7 семестр</t>
  </si>
  <si>
    <t>8 семестр</t>
  </si>
  <si>
    <t>Б-Б-41</t>
  </si>
  <si>
    <t>93.33</t>
  </si>
  <si>
    <t>7семестр</t>
  </si>
  <si>
    <t>Б-ПГА-41</t>
  </si>
  <si>
    <t>9 семестр</t>
  </si>
  <si>
    <t>10 семестр</t>
  </si>
  <si>
    <t>Б-Б-21</t>
  </si>
  <si>
    <t>перевод</t>
  </si>
  <si>
    <t xml:space="preserve">Семенова А. </t>
  </si>
  <si>
    <t>ЗК</t>
  </si>
  <si>
    <t>Белинский</t>
  </si>
  <si>
    <t>а/о</t>
  </si>
  <si>
    <t>210144</t>
  </si>
  <si>
    <t>220281</t>
  </si>
  <si>
    <t>220283</t>
  </si>
  <si>
    <t>220905</t>
  </si>
  <si>
    <t>220284</t>
  </si>
  <si>
    <t>220902</t>
  </si>
  <si>
    <t>220906</t>
  </si>
  <si>
    <t>220277</t>
  </si>
  <si>
    <t>220285</t>
  </si>
  <si>
    <t>220279</t>
  </si>
  <si>
    <t>220907</t>
  </si>
  <si>
    <t>220222</t>
  </si>
  <si>
    <t>220275</t>
  </si>
  <si>
    <t>220903</t>
  </si>
  <si>
    <t>220286</t>
  </si>
  <si>
    <t>220280</t>
  </si>
  <si>
    <t>210214</t>
  </si>
  <si>
    <t>220904</t>
  </si>
  <si>
    <t>Б-Б 11</t>
  </si>
  <si>
    <t>220010</t>
  </si>
  <si>
    <t>220260</t>
  </si>
  <si>
    <t>220899</t>
  </si>
  <si>
    <t>220272</t>
  </si>
  <si>
    <t>220268</t>
  </si>
  <si>
    <t>220274</t>
  </si>
  <si>
    <t>200823</t>
  </si>
  <si>
    <t>220901</t>
  </si>
  <si>
    <t>220267</t>
  </si>
  <si>
    <t>220140</t>
  </si>
  <si>
    <t>220271</t>
  </si>
  <si>
    <t>220273</t>
  </si>
  <si>
    <t>220261</t>
  </si>
  <si>
    <t>220269</t>
  </si>
  <si>
    <t>221068</t>
  </si>
  <si>
    <t>220266</t>
  </si>
  <si>
    <t>220263</t>
  </si>
  <si>
    <t>220262</t>
  </si>
  <si>
    <t>220900</t>
  </si>
  <si>
    <t>220139</t>
  </si>
  <si>
    <t>220270</t>
  </si>
  <si>
    <t>220264</t>
  </si>
  <si>
    <t>отчислена</t>
  </si>
  <si>
    <t>220333</t>
  </si>
  <si>
    <t>220343</t>
  </si>
  <si>
    <t>220340</t>
  </si>
  <si>
    <t>220342</t>
  </si>
  <si>
    <t>220338</t>
  </si>
  <si>
    <t>220335</t>
  </si>
  <si>
    <t>220339</t>
  </si>
  <si>
    <t>220344</t>
  </si>
  <si>
    <t>220332</t>
  </si>
  <si>
    <t>220341</t>
  </si>
  <si>
    <t>220331</t>
  </si>
  <si>
    <t>220336</t>
  </si>
  <si>
    <t>220334</t>
  </si>
  <si>
    <t>220323</t>
  </si>
  <si>
    <t>220320</t>
  </si>
  <si>
    <t>220319</t>
  </si>
  <si>
    <t>220227</t>
  </si>
  <si>
    <t>220327</t>
  </si>
  <si>
    <t>220330</t>
  </si>
  <si>
    <t>220329</t>
  </si>
  <si>
    <t>220322</t>
  </si>
  <si>
    <t>220228</t>
  </si>
  <si>
    <t>220326</t>
  </si>
  <si>
    <t>220324</t>
  </si>
  <si>
    <t>220325</t>
  </si>
  <si>
    <t>220328</t>
  </si>
  <si>
    <t>220321</t>
  </si>
  <si>
    <t>220491</t>
  </si>
  <si>
    <t>220490</t>
  </si>
  <si>
    <t>220489</t>
  </si>
  <si>
    <t>220185</t>
  </si>
  <si>
    <t>220487</t>
  </si>
  <si>
    <t>220483</t>
  </si>
  <si>
    <t>221353</t>
  </si>
  <si>
    <t>220486</t>
  </si>
  <si>
    <t>210363</t>
  </si>
  <si>
    <t>221351</t>
  </si>
  <si>
    <t>220482</t>
  </si>
  <si>
    <t>220485</t>
  </si>
  <si>
    <t>220494</t>
  </si>
  <si>
    <t>220492</t>
  </si>
  <si>
    <t>220481</t>
  </si>
  <si>
    <t>220488</t>
  </si>
  <si>
    <t>220248</t>
  </si>
  <si>
    <t>220186</t>
  </si>
  <si>
    <t>19</t>
  </si>
  <si>
    <t>221352</t>
  </si>
  <si>
    <t>20</t>
  </si>
  <si>
    <t>220187</t>
  </si>
  <si>
    <t>21</t>
  </si>
  <si>
    <t>220493</t>
  </si>
  <si>
    <t>22</t>
  </si>
  <si>
    <t>220484</t>
  </si>
  <si>
    <t>23</t>
  </si>
  <si>
    <t>220496</t>
  </si>
  <si>
    <t>221065</t>
  </si>
  <si>
    <t>221062</t>
  </si>
  <si>
    <t>221060</t>
  </si>
  <si>
    <t>221075</t>
  </si>
  <si>
    <t>221064</t>
  </si>
  <si>
    <t>221061</t>
  </si>
  <si>
    <t>221063</t>
  </si>
  <si>
    <t>221070</t>
  </si>
  <si>
    <t>221069</t>
  </si>
  <si>
    <t>221066</t>
  </si>
  <si>
    <t>221059</t>
  </si>
  <si>
    <t>221074</t>
  </si>
  <si>
    <t>221071</t>
  </si>
  <si>
    <t>221077</t>
  </si>
  <si>
    <t>восстановлен</t>
  </si>
  <si>
    <t>из а/о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</si>
</sst>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i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 Cyr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Arial Cyr"/>
      <charset val="204"/>
    </font>
    <font>
      <b/>
      <sz val="9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 Cyr"/>
      <charset val="204"/>
    </font>
    <font>
      <sz val="11"/>
      <color indexed="8"/>
      <name val="Calibri"/>
    </font>
    <font>
      <sz val="8"/>
      <color indexed="8"/>
      <name val="Arial"/>
    </font>
    <font>
      <sz val="10"/>
      <color indexed="8"/>
      <name val="Calibri"/>
    </font>
    <font>
      <sz val="8"/>
      <name val="Arial Cyr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1"/>
      <name val="Arial Cyr"/>
    </font>
    <font>
      <b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92">
    <xf numFmtId="0" fontId="0" fillId="0" borderId="0" xfId="0"/>
    <xf numFmtId="2" fontId="0" fillId="0" borderId="0" xfId="0" applyNumberFormat="1"/>
    <xf numFmtId="0" fontId="3" fillId="0" borderId="2" xfId="1" applyFont="1" applyFill="1" applyBorder="1" applyAlignment="1">
      <alignment horizontal="justify" textRotation="90"/>
    </xf>
    <xf numFmtId="0" fontId="3" fillId="0" borderId="2" xfId="1" applyFont="1" applyFill="1" applyBorder="1" applyAlignment="1">
      <alignment textRotation="90"/>
    </xf>
    <xf numFmtId="2" fontId="5" fillId="0" borderId="2" xfId="0" applyNumberFormat="1" applyFont="1" applyBorder="1"/>
    <xf numFmtId="0" fontId="3" fillId="0" borderId="5" xfId="1" applyFont="1" applyFill="1" applyBorder="1" applyAlignment="1">
      <alignment textRotation="90"/>
    </xf>
    <xf numFmtId="0" fontId="0" fillId="0" borderId="4" xfId="0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" xfId="0" applyBorder="1"/>
    <xf numFmtId="0" fontId="3" fillId="0" borderId="6" xfId="1" applyFont="1" applyFill="1" applyBorder="1" applyAlignment="1">
      <alignment horizontal="justify" textRotation="90"/>
    </xf>
    <xf numFmtId="2" fontId="0" fillId="0" borderId="8" xfId="0" applyNumberFormat="1" applyBorder="1"/>
    <xf numFmtId="0" fontId="0" fillId="0" borderId="8" xfId="0" applyBorder="1"/>
    <xf numFmtId="0" fontId="7" fillId="0" borderId="2" xfId="1" applyFont="1" applyBorder="1" applyAlignment="1">
      <alignment horizontal="justify" textRotation="90"/>
    </xf>
    <xf numFmtId="0" fontId="8" fillId="0" borderId="2" xfId="1" applyFont="1" applyBorder="1"/>
    <xf numFmtId="0" fontId="8" fillId="0" borderId="5" xfId="1" applyFont="1" applyBorder="1"/>
    <xf numFmtId="2" fontId="6" fillId="0" borderId="4" xfId="0" applyNumberFormat="1" applyFont="1" applyBorder="1"/>
    <xf numFmtId="0" fontId="10" fillId="0" borderId="2" xfId="1" applyFont="1" applyBorder="1" applyAlignment="1">
      <alignment horizontal="justify" textRotation="90"/>
    </xf>
    <xf numFmtId="2" fontId="6" fillId="0" borderId="8" xfId="0" applyNumberFormat="1" applyFont="1" applyBorder="1"/>
    <xf numFmtId="0" fontId="3" fillId="0" borderId="5" xfId="1" applyFont="1" applyFill="1" applyBorder="1" applyAlignment="1">
      <alignment horizontal="justify" textRotation="90"/>
    </xf>
    <xf numFmtId="0" fontId="10" fillId="0" borderId="5" xfId="1" applyFont="1" applyBorder="1" applyAlignment="1">
      <alignment horizontal="justify" textRotation="90"/>
    </xf>
    <xf numFmtId="0" fontId="3" fillId="0" borderId="8" xfId="1" applyFont="1" applyFill="1" applyBorder="1" applyAlignment="1">
      <alignment textRotation="90"/>
    </xf>
    <xf numFmtId="0" fontId="8" fillId="0" borderId="8" xfId="1" applyFont="1" applyBorder="1"/>
    <xf numFmtId="0" fontId="11" fillId="0" borderId="8" xfId="0" applyFont="1" applyBorder="1"/>
    <xf numFmtId="0" fontId="4" fillId="0" borderId="2" xfId="1" applyFont="1" applyBorder="1" applyAlignment="1">
      <alignment horizontal="left"/>
    </xf>
    <xf numFmtId="0" fontId="3" fillId="0" borderId="3" xfId="1" applyFont="1" applyBorder="1" applyAlignment="1">
      <alignment vertical="center"/>
    </xf>
    <xf numFmtId="2" fontId="5" fillId="5" borderId="2" xfId="0" applyNumberFormat="1" applyFont="1" applyFill="1" applyBorder="1" applyAlignment="1"/>
    <xf numFmtId="2" fontId="14" fillId="5" borderId="4" xfId="5" applyNumberFormat="1" applyFont="1" applyFill="1" applyBorder="1" applyAlignment="1">
      <alignment horizontal="left"/>
    </xf>
    <xf numFmtId="2" fontId="14" fillId="5" borderId="4" xfId="6" applyNumberFormat="1" applyFont="1" applyFill="1" applyBorder="1" applyAlignment="1">
      <alignment horizontal="right"/>
    </xf>
    <xf numFmtId="2" fontId="14" fillId="5" borderId="4" xfId="8" applyNumberFormat="1" applyFont="1" applyFill="1" applyBorder="1" applyAlignment="1">
      <alignment horizontal="left"/>
    </xf>
    <xf numFmtId="0" fontId="17" fillId="0" borderId="4" xfId="12" applyNumberFormat="1" applyFont="1" applyBorder="1" applyAlignment="1">
      <alignment horizontal="center" vertical="center"/>
    </xf>
    <xf numFmtId="0" fontId="18" fillId="0" borderId="4" xfId="12" applyNumberFormat="1" applyFont="1" applyBorder="1" applyAlignment="1">
      <alignment horizontal="center" vertical="center" wrapText="1"/>
    </xf>
    <xf numFmtId="0" fontId="19" fillId="0" borderId="4" xfId="12" applyNumberFormat="1" applyFont="1" applyBorder="1" applyAlignment="1">
      <alignment horizontal="center" vertical="top" wrapText="1"/>
    </xf>
    <xf numFmtId="0" fontId="19" fillId="0" borderId="4" xfId="12" applyNumberFormat="1" applyFont="1" applyBorder="1" applyAlignment="1">
      <alignment horizontal="center" wrapText="1"/>
    </xf>
    <xf numFmtId="0" fontId="2" fillId="4" borderId="4" xfId="12" applyNumberFormat="1" applyFont="1" applyFill="1" applyBorder="1" applyAlignment="1">
      <alignment horizontal="center"/>
    </xf>
    <xf numFmtId="0" fontId="2" fillId="4" borderId="4" xfId="12" applyNumberFormat="1" applyFont="1" applyFill="1" applyBorder="1" applyAlignment="1">
      <alignment horizontal="left" wrapText="1"/>
    </xf>
    <xf numFmtId="0" fontId="14" fillId="5" borderId="4" xfId="12" applyNumberFormat="1" applyFont="1" applyFill="1" applyBorder="1" applyAlignment="1">
      <alignment horizontal="left"/>
    </xf>
    <xf numFmtId="2" fontId="14" fillId="5" borderId="4" xfId="12" applyNumberFormat="1" applyFont="1" applyFill="1" applyBorder="1" applyAlignment="1">
      <alignment horizontal="left"/>
    </xf>
    <xf numFmtId="0" fontId="17" fillId="0" borderId="4" xfId="13" applyNumberFormat="1" applyFont="1" applyBorder="1" applyAlignment="1">
      <alignment horizontal="center" vertical="center"/>
    </xf>
    <xf numFmtId="0" fontId="18" fillId="0" borderId="4" xfId="13" applyNumberFormat="1" applyFont="1" applyBorder="1" applyAlignment="1">
      <alignment horizontal="center" vertical="center" wrapText="1"/>
    </xf>
    <xf numFmtId="0" fontId="19" fillId="0" borderId="4" xfId="13" applyNumberFormat="1" applyFont="1" applyBorder="1" applyAlignment="1">
      <alignment horizontal="center" vertical="top" wrapText="1"/>
    </xf>
    <xf numFmtId="0" fontId="14" fillId="5" borderId="4" xfId="13" applyNumberFormat="1" applyFont="1" applyFill="1" applyBorder="1" applyAlignment="1">
      <alignment horizontal="left"/>
    </xf>
    <xf numFmtId="0" fontId="17" fillId="0" borderId="4" xfId="14" applyNumberFormat="1" applyFont="1" applyBorder="1" applyAlignment="1">
      <alignment horizontal="center" vertical="center"/>
    </xf>
    <xf numFmtId="0" fontId="18" fillId="0" borderId="4" xfId="14" applyNumberFormat="1" applyFont="1" applyBorder="1" applyAlignment="1">
      <alignment horizontal="center" vertical="center" wrapText="1"/>
    </xf>
    <xf numFmtId="0" fontId="19" fillId="0" borderId="4" xfId="14" applyNumberFormat="1" applyFont="1" applyBorder="1" applyAlignment="1">
      <alignment horizontal="center" vertical="top" wrapText="1"/>
    </xf>
    <xf numFmtId="0" fontId="19" fillId="0" borderId="4" xfId="14" applyNumberFormat="1" applyFont="1" applyBorder="1" applyAlignment="1">
      <alignment horizontal="center" wrapText="1"/>
    </xf>
    <xf numFmtId="0" fontId="2" fillId="4" borderId="4" xfId="14" applyNumberFormat="1" applyFont="1" applyFill="1" applyBorder="1" applyAlignment="1">
      <alignment horizontal="center"/>
    </xf>
    <xf numFmtId="0" fontId="14" fillId="5" borderId="4" xfId="14" applyNumberFormat="1" applyFont="1" applyFill="1" applyBorder="1" applyAlignment="1">
      <alignment horizontal="left"/>
    </xf>
    <xf numFmtId="0" fontId="14" fillId="5" borderId="0" xfId="15" applyNumberFormat="1" applyFont="1" applyFill="1" applyBorder="1" applyAlignment="1">
      <alignment horizontal="left"/>
    </xf>
    <xf numFmtId="0" fontId="0" fillId="0" borderId="13" xfId="0" applyBorder="1"/>
    <xf numFmtId="2" fontId="6" fillId="0" borderId="13" xfId="0" applyNumberFormat="1" applyFont="1" applyBorder="1"/>
    <xf numFmtId="0" fontId="0" fillId="0" borderId="8" xfId="0" applyBorder="1"/>
    <xf numFmtId="0" fontId="3" fillId="0" borderId="3" xfId="1" applyFont="1" applyFill="1" applyBorder="1" applyAlignment="1">
      <alignment horizontal="justify" textRotation="90"/>
    </xf>
    <xf numFmtId="0" fontId="3" fillId="0" borderId="3" xfId="1" applyFont="1" applyFill="1" applyBorder="1" applyAlignment="1">
      <alignment textRotation="90"/>
    </xf>
    <xf numFmtId="2" fontId="5" fillId="5" borderId="3" xfId="0" applyNumberFormat="1" applyFont="1" applyFill="1" applyBorder="1" applyAlignment="1"/>
    <xf numFmtId="0" fontId="7" fillId="0" borderId="1" xfId="1" applyFont="1" applyBorder="1" applyAlignment="1">
      <alignment horizontal="justify" textRotation="90"/>
    </xf>
    <xf numFmtId="0" fontId="8" fillId="0" borderId="1" xfId="1" applyFont="1" applyBorder="1"/>
    <xf numFmtId="2" fontId="9" fillId="0" borderId="1" xfId="0" applyNumberFormat="1" applyFont="1" applyBorder="1"/>
    <xf numFmtId="0" fontId="3" fillId="0" borderId="8" xfId="1" applyFont="1" applyFill="1" applyBorder="1" applyAlignment="1">
      <alignment horizontal="justify" textRotation="90"/>
    </xf>
    <xf numFmtId="2" fontId="5" fillId="0" borderId="5" xfId="0" applyNumberFormat="1" applyFont="1" applyBorder="1"/>
    <xf numFmtId="2" fontId="5" fillId="0" borderId="8" xfId="0" applyNumberFormat="1" applyFont="1" applyBorder="1"/>
    <xf numFmtId="0" fontId="3" fillId="0" borderId="16" xfId="1" applyFont="1" applyFill="1" applyBorder="1" applyAlignment="1">
      <alignment horizontal="justify" textRotation="90"/>
    </xf>
    <xf numFmtId="0" fontId="3" fillId="0" borderId="16" xfId="1" applyFont="1" applyFill="1" applyBorder="1" applyAlignment="1">
      <alignment textRotation="90"/>
    </xf>
    <xf numFmtId="2" fontId="16" fillId="4" borderId="4" xfId="16" applyNumberFormat="1" applyFont="1" applyFill="1" applyBorder="1" applyAlignment="1">
      <alignment horizontal="left"/>
    </xf>
    <xf numFmtId="0" fontId="10" fillId="0" borderId="1" xfId="1" applyFont="1" applyBorder="1" applyAlignment="1">
      <alignment horizontal="justify" textRotation="90"/>
    </xf>
    <xf numFmtId="2" fontId="6" fillId="0" borderId="1" xfId="0" applyNumberFormat="1" applyFont="1" applyBorder="1"/>
    <xf numFmtId="0" fontId="15" fillId="4" borderId="4" xfId="18" applyNumberFormat="1" applyFont="1" applyFill="1" applyBorder="1" applyAlignment="1">
      <alignment horizontal="left"/>
    </xf>
    <xf numFmtId="2" fontId="14" fillId="5" borderId="11" xfId="6" applyNumberFormat="1" applyFont="1" applyFill="1" applyBorder="1" applyAlignment="1">
      <alignment horizontal="right"/>
    </xf>
    <xf numFmtId="2" fontId="14" fillId="5" borderId="8" xfId="6" applyNumberFormat="1" applyFont="1" applyFill="1" applyBorder="1" applyAlignment="1">
      <alignment horizontal="right"/>
    </xf>
    <xf numFmtId="0" fontId="3" fillId="0" borderId="9" xfId="1" applyFont="1" applyFill="1" applyBorder="1" applyAlignment="1">
      <alignment textRotation="90"/>
    </xf>
    <xf numFmtId="0" fontId="8" fillId="0" borderId="10" xfId="1" applyFont="1" applyBorder="1"/>
    <xf numFmtId="2" fontId="6" fillId="0" borderId="7" xfId="0" applyNumberFormat="1" applyFont="1" applyBorder="1"/>
    <xf numFmtId="0" fontId="0" fillId="0" borderId="7" xfId="0" applyFont="1" applyBorder="1"/>
    <xf numFmtId="2" fontId="0" fillId="0" borderId="8" xfId="0" applyNumberFormat="1" applyFont="1" applyBorder="1"/>
    <xf numFmtId="2" fontId="17" fillId="5" borderId="4" xfId="7" applyNumberFormat="1" applyFont="1" applyFill="1" applyBorder="1" applyAlignment="1">
      <alignment horizontal="right"/>
    </xf>
    <xf numFmtId="2" fontId="17" fillId="5" borderId="11" xfId="7" applyNumberFormat="1" applyFont="1" applyFill="1" applyBorder="1" applyAlignment="1">
      <alignment horizontal="right"/>
    </xf>
    <xf numFmtId="2" fontId="17" fillId="5" borderId="8" xfId="7" applyNumberFormat="1" applyFont="1" applyFill="1" applyBorder="1" applyAlignment="1">
      <alignment horizontal="right"/>
    </xf>
    <xf numFmtId="2" fontId="0" fillId="5" borderId="8" xfId="0" applyNumberFormat="1" applyFont="1" applyFill="1" applyBorder="1" applyAlignment="1">
      <alignment horizontal="right"/>
    </xf>
    <xf numFmtId="2" fontId="0" fillId="5" borderId="16" xfId="0" applyNumberFormat="1" applyFont="1" applyFill="1" applyBorder="1" applyAlignment="1">
      <alignment horizontal="right"/>
    </xf>
    <xf numFmtId="2" fontId="14" fillId="5" borderId="11" xfId="8" applyNumberFormat="1" applyFont="1" applyFill="1" applyBorder="1" applyAlignment="1">
      <alignment horizontal="left"/>
    </xf>
    <xf numFmtId="2" fontId="14" fillId="5" borderId="8" xfId="8" applyNumberFormat="1" applyFont="1" applyFill="1" applyBorder="1" applyAlignment="1">
      <alignment horizontal="left"/>
    </xf>
    <xf numFmtId="2" fontId="6" fillId="0" borderId="14" xfId="0" applyNumberFormat="1" applyFont="1" applyBorder="1"/>
    <xf numFmtId="0" fontId="0" fillId="0" borderId="8" xfId="0" applyFont="1" applyBorder="1"/>
    <xf numFmtId="0" fontId="0" fillId="0" borderId="17" xfId="0" applyFont="1" applyBorder="1"/>
    <xf numFmtId="2" fontId="0" fillId="0" borderId="13" xfId="0" applyNumberFormat="1" applyFont="1" applyBorder="1"/>
    <xf numFmtId="2" fontId="17" fillId="5" borderId="14" xfId="7" applyNumberFormat="1" applyFont="1" applyFill="1" applyBorder="1" applyAlignment="1">
      <alignment horizontal="right"/>
    </xf>
    <xf numFmtId="2" fontId="17" fillId="5" borderId="15" xfId="7" applyNumberFormat="1" applyFont="1" applyFill="1" applyBorder="1" applyAlignment="1">
      <alignment horizontal="right"/>
    </xf>
    <xf numFmtId="0" fontId="0" fillId="0" borderId="13" xfId="0" applyFont="1" applyBorder="1"/>
    <xf numFmtId="0" fontId="3" fillId="0" borderId="18" xfId="1" applyFont="1" applyFill="1" applyBorder="1" applyAlignment="1">
      <alignment horizontal="justify" textRotation="90"/>
    </xf>
    <xf numFmtId="2" fontId="17" fillId="5" borderId="4" xfId="10" applyNumberFormat="1" applyFont="1" applyFill="1" applyBorder="1" applyAlignment="1">
      <alignment horizontal="right"/>
    </xf>
    <xf numFmtId="2" fontId="17" fillId="5" borderId="11" xfId="10" applyNumberFormat="1" applyFont="1" applyFill="1" applyBorder="1" applyAlignment="1">
      <alignment horizontal="right"/>
    </xf>
    <xf numFmtId="2" fontId="17" fillId="5" borderId="8" xfId="10" applyNumberFormat="1" applyFont="1" applyFill="1" applyBorder="1" applyAlignment="1">
      <alignment horizontal="right"/>
    </xf>
    <xf numFmtId="2" fontId="17" fillId="5" borderId="4" xfId="9" applyNumberFormat="1" applyFont="1" applyFill="1" applyBorder="1" applyAlignment="1">
      <alignment horizontal="right"/>
    </xf>
    <xf numFmtId="2" fontId="17" fillId="5" borderId="11" xfId="9" applyNumberFormat="1" applyFont="1" applyFill="1" applyBorder="1" applyAlignment="1">
      <alignment horizontal="right"/>
    </xf>
    <xf numFmtId="2" fontId="17" fillId="5" borderId="8" xfId="9" applyNumberFormat="1" applyFont="1" applyFill="1" applyBorder="1" applyAlignment="1">
      <alignment horizontal="right"/>
    </xf>
    <xf numFmtId="2" fontId="17" fillId="5" borderId="14" xfId="9" applyNumberFormat="1" applyFont="1" applyFill="1" applyBorder="1" applyAlignment="1">
      <alignment horizontal="right"/>
    </xf>
    <xf numFmtId="2" fontId="17" fillId="5" borderId="15" xfId="9" applyNumberFormat="1" applyFont="1" applyFill="1" applyBorder="1" applyAlignment="1">
      <alignment horizontal="right"/>
    </xf>
    <xf numFmtId="0" fontId="11" fillId="0" borderId="8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21" fillId="5" borderId="4" xfId="15" applyNumberFormat="1" applyFont="1" applyFill="1" applyBorder="1" applyAlignment="1">
      <alignment horizontal="right"/>
    </xf>
    <xf numFmtId="2" fontId="21" fillId="5" borderId="4" xfId="15" applyNumberFormat="1" applyFont="1" applyFill="1" applyBorder="1" applyAlignment="1">
      <alignment horizontal="right"/>
    </xf>
    <xf numFmtId="2" fontId="21" fillId="5" borderId="11" xfId="15" applyNumberFormat="1" applyFont="1" applyFill="1" applyBorder="1" applyAlignment="1">
      <alignment horizontal="right"/>
    </xf>
    <xf numFmtId="2" fontId="21" fillId="5" borderId="8" xfId="15" applyNumberFormat="1" applyFont="1" applyFill="1" applyBorder="1" applyAlignment="1">
      <alignment horizontal="right"/>
    </xf>
    <xf numFmtId="2" fontId="22" fillId="5" borderId="8" xfId="0" applyNumberFormat="1" applyFont="1" applyFill="1" applyBorder="1" applyAlignment="1">
      <alignment horizontal="right"/>
    </xf>
    <xf numFmtId="0" fontId="24" fillId="5" borderId="12" xfId="2" applyNumberFormat="1" applyFont="1" applyFill="1" applyBorder="1" applyAlignment="1">
      <alignment horizontal="left"/>
    </xf>
    <xf numFmtId="2" fontId="24" fillId="5" borderId="11" xfId="2" applyNumberFormat="1" applyFont="1" applyFill="1" applyBorder="1" applyAlignment="1">
      <alignment horizontal="left"/>
    </xf>
    <xf numFmtId="2" fontId="24" fillId="5" borderId="8" xfId="2" applyNumberFormat="1" applyFont="1" applyFill="1" applyBorder="1" applyAlignment="1">
      <alignment horizontal="left"/>
    </xf>
    <xf numFmtId="0" fontId="3" fillId="0" borderId="13" xfId="1" applyFont="1" applyFill="1" applyBorder="1" applyAlignment="1">
      <alignment textRotation="90"/>
    </xf>
    <xf numFmtId="0" fontId="24" fillId="5" borderId="19" xfId="2" applyNumberFormat="1" applyFont="1" applyFill="1" applyBorder="1" applyAlignment="1">
      <alignment horizontal="left"/>
    </xf>
    <xf numFmtId="2" fontId="24" fillId="5" borderId="20" xfId="2" applyNumberFormat="1" applyFont="1" applyFill="1" applyBorder="1" applyAlignment="1">
      <alignment horizontal="left"/>
    </xf>
    <xf numFmtId="2" fontId="24" fillId="5" borderId="21" xfId="2" applyNumberFormat="1" applyFont="1" applyFill="1" applyBorder="1" applyAlignment="1">
      <alignment horizontal="left"/>
    </xf>
    <xf numFmtId="2" fontId="25" fillId="0" borderId="8" xfId="1" applyNumberFormat="1" applyFont="1" applyBorder="1"/>
    <xf numFmtId="0" fontId="23" fillId="0" borderId="8" xfId="1" applyFont="1" applyFill="1" applyBorder="1" applyAlignment="1">
      <alignment horizontal="left" vertical="center"/>
    </xf>
    <xf numFmtId="2" fontId="0" fillId="0" borderId="4" xfId="0" applyNumberFormat="1" applyFont="1" applyBorder="1" applyAlignment="1">
      <alignment horizontal="left"/>
    </xf>
    <xf numFmtId="2" fontId="23" fillId="3" borderId="4" xfId="0" applyNumberFormat="1" applyFont="1" applyFill="1" applyBorder="1" applyAlignment="1">
      <alignment horizontal="left" vertical="top"/>
    </xf>
    <xf numFmtId="0" fontId="2" fillId="7" borderId="4" xfId="12" applyNumberFormat="1" applyFont="1" applyFill="1" applyBorder="1" applyAlignment="1">
      <alignment horizontal="left" wrapText="1"/>
    </xf>
    <xf numFmtId="0" fontId="14" fillId="7" borderId="4" xfId="12" applyNumberFormat="1" applyFont="1" applyFill="1" applyBorder="1" applyAlignment="1">
      <alignment horizontal="left"/>
    </xf>
    <xf numFmtId="2" fontId="14" fillId="7" borderId="4" xfId="12" applyNumberFormat="1" applyFont="1" applyFill="1" applyBorder="1" applyAlignment="1">
      <alignment horizontal="left"/>
    </xf>
    <xf numFmtId="0" fontId="0" fillId="7" borderId="0" xfId="0" applyFill="1"/>
    <xf numFmtId="2" fontId="26" fillId="4" borderId="4" xfId="12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center" vertical="center"/>
    </xf>
    <xf numFmtId="0" fontId="23" fillId="4" borderId="4" xfId="13" applyNumberFormat="1" applyFont="1" applyFill="1" applyBorder="1" applyAlignment="1">
      <alignment horizontal="center"/>
    </xf>
    <xf numFmtId="2" fontId="24" fillId="5" borderId="4" xfId="13" applyNumberFormat="1" applyFont="1" applyFill="1" applyBorder="1" applyAlignment="1">
      <alignment horizontal="left"/>
    </xf>
    <xf numFmtId="0" fontId="23" fillId="4" borderId="14" xfId="13" applyNumberFormat="1" applyFont="1" applyFill="1" applyBorder="1" applyAlignment="1">
      <alignment horizontal="center"/>
    </xf>
    <xf numFmtId="2" fontId="24" fillId="5" borderId="14" xfId="13" applyNumberFormat="1" applyFont="1" applyFill="1" applyBorder="1" applyAlignment="1">
      <alignment horizontal="left"/>
    </xf>
    <xf numFmtId="2" fontId="24" fillId="5" borderId="8" xfId="13" applyNumberFormat="1" applyFont="1" applyFill="1" applyBorder="1" applyAlignment="1">
      <alignment horizontal="left"/>
    </xf>
    <xf numFmtId="2" fontId="24" fillId="5" borderId="4" xfId="13" applyNumberFormat="1" applyFont="1" applyFill="1" applyBorder="1" applyAlignment="1"/>
    <xf numFmtId="2" fontId="24" fillId="5" borderId="14" xfId="13" applyNumberFormat="1" applyFont="1" applyFill="1" applyBorder="1" applyAlignment="1"/>
    <xf numFmtId="2" fontId="20" fillId="0" borderId="8" xfId="0" applyNumberFormat="1" applyFont="1" applyBorder="1" applyAlignment="1"/>
    <xf numFmtId="2" fontId="20" fillId="0" borderId="8" xfId="0" applyNumberFormat="1" applyFont="1" applyBorder="1" applyAlignment="1">
      <alignment horizontal="left"/>
    </xf>
    <xf numFmtId="2" fontId="24" fillId="5" borderId="4" xfId="14" applyNumberFormat="1" applyFont="1" applyFill="1" applyBorder="1" applyAlignment="1">
      <alignment horizontal="left"/>
    </xf>
    <xf numFmtId="0" fontId="24" fillId="4" borderId="4" xfId="14" applyNumberFormat="1" applyFont="1" applyFill="1" applyBorder="1" applyAlignment="1">
      <alignment horizontal="center"/>
    </xf>
    <xf numFmtId="2" fontId="28" fillId="5" borderId="4" xfId="14" applyNumberFormat="1" applyFont="1" applyFill="1" applyBorder="1" applyAlignment="1">
      <alignment horizontal="right"/>
    </xf>
    <xf numFmtId="0" fontId="2" fillId="4" borderId="4" xfId="19" applyNumberFormat="1" applyFont="1" applyFill="1" applyBorder="1" applyAlignment="1">
      <alignment horizontal="center"/>
    </xf>
    <xf numFmtId="0" fontId="6" fillId="0" borderId="8" xfId="0" applyFont="1" applyBorder="1"/>
    <xf numFmtId="2" fontId="20" fillId="0" borderId="8" xfId="0" applyNumberFormat="1" applyFont="1" applyBorder="1"/>
    <xf numFmtId="0" fontId="27" fillId="4" borderId="11" xfId="19" applyNumberFormat="1" applyFont="1" applyFill="1" applyBorder="1" applyAlignment="1">
      <alignment horizontal="center" wrapText="1"/>
    </xf>
    <xf numFmtId="0" fontId="2" fillId="4" borderId="4" xfId="20" applyNumberFormat="1" applyFont="1" applyFill="1" applyBorder="1" applyAlignment="1">
      <alignment horizontal="center"/>
    </xf>
    <xf numFmtId="0" fontId="18" fillId="0" borderId="21" xfId="20" applyNumberFormat="1" applyFont="1" applyBorder="1" applyAlignment="1">
      <alignment horizontal="right" vertical="center" wrapText="1"/>
    </xf>
    <xf numFmtId="0" fontId="0" fillId="0" borderId="21" xfId="0" applyBorder="1"/>
    <xf numFmtId="0" fontId="29" fillId="4" borderId="11" xfId="20" applyNumberFormat="1" applyFont="1" applyFill="1" applyBorder="1" applyAlignment="1">
      <alignment horizontal="center" wrapText="1"/>
    </xf>
    <xf numFmtId="2" fontId="23" fillId="4" borderId="8" xfId="20" applyNumberFormat="1" applyFont="1" applyFill="1" applyBorder="1" applyAlignment="1">
      <alignment horizontal="right" wrapText="1"/>
    </xf>
    <xf numFmtId="2" fontId="6" fillId="0" borderId="8" xfId="0" applyNumberFormat="1" applyFont="1" applyBorder="1" applyAlignment="1">
      <alignment horizontal="right"/>
    </xf>
    <xf numFmtId="0" fontId="18" fillId="0" borderId="8" xfId="21" applyNumberFormat="1" applyFont="1" applyBorder="1" applyAlignment="1">
      <alignment horizontal="right" vertical="center" wrapText="1"/>
    </xf>
    <xf numFmtId="0" fontId="23" fillId="4" borderId="4" xfId="21" applyNumberFormat="1" applyFont="1" applyFill="1" applyBorder="1" applyAlignment="1">
      <alignment horizontal="center"/>
    </xf>
    <xf numFmtId="0" fontId="27" fillId="4" borderId="11" xfId="21" applyNumberFormat="1" applyFont="1" applyFill="1" applyBorder="1" applyAlignment="1">
      <alignment horizontal="center" wrapText="1"/>
    </xf>
    <xf numFmtId="2" fontId="23" fillId="4" borderId="8" xfId="21" applyNumberFormat="1" applyFont="1" applyFill="1" applyBorder="1" applyAlignment="1">
      <alignment horizontal="right" wrapText="1"/>
    </xf>
    <xf numFmtId="0" fontId="30" fillId="4" borderId="4" xfId="22" applyNumberFormat="1" applyFont="1" applyFill="1" applyBorder="1" applyAlignment="1">
      <alignment horizontal="center" textRotation="90"/>
    </xf>
    <xf numFmtId="0" fontId="2" fillId="4" borderId="4" xfId="22" applyNumberFormat="1" applyFont="1" applyFill="1" applyBorder="1" applyAlignment="1">
      <alignment horizontal="center"/>
    </xf>
    <xf numFmtId="0" fontId="18" fillId="0" borderId="4" xfId="22" applyNumberFormat="1" applyFont="1" applyBorder="1" applyAlignment="1">
      <alignment horizontal="right" vertical="center" wrapText="1"/>
    </xf>
    <xf numFmtId="2" fontId="2" fillId="4" borderId="4" xfId="22" applyNumberFormat="1" applyFont="1" applyFill="1" applyBorder="1" applyAlignment="1">
      <alignment horizontal="right" wrapText="1"/>
    </xf>
    <xf numFmtId="2" fontId="32" fillId="4" borderId="4" xfId="22" applyNumberFormat="1" applyFont="1" applyFill="1" applyBorder="1" applyAlignment="1">
      <alignment horizontal="right"/>
    </xf>
    <xf numFmtId="2" fontId="15" fillId="4" borderId="4" xfId="22" applyNumberFormat="1" applyFont="1" applyFill="1" applyBorder="1" applyAlignment="1">
      <alignment horizontal="right"/>
    </xf>
    <xf numFmtId="2" fontId="35" fillId="4" borderId="4" xfId="22" applyNumberFormat="1" applyFont="1" applyFill="1" applyBorder="1" applyAlignment="1">
      <alignment horizontal="right"/>
    </xf>
    <xf numFmtId="0" fontId="2" fillId="4" borderId="4" xfId="23" applyNumberFormat="1" applyFont="1" applyFill="1" applyBorder="1" applyAlignment="1">
      <alignment horizontal="center"/>
    </xf>
    <xf numFmtId="0" fontId="29" fillId="4" borderId="11" xfId="23" applyNumberFormat="1" applyFont="1" applyFill="1" applyBorder="1" applyAlignment="1">
      <alignment horizontal="center" wrapText="1"/>
    </xf>
    <xf numFmtId="0" fontId="2" fillId="4" borderId="4" xfId="24" applyNumberFormat="1" applyFont="1" applyFill="1" applyBorder="1" applyAlignment="1">
      <alignment horizontal="center"/>
    </xf>
    <xf numFmtId="0" fontId="29" fillId="4" borderId="11" xfId="24" applyNumberFormat="1" applyFont="1" applyFill="1" applyBorder="1" applyAlignment="1">
      <alignment horizontal="center" wrapText="1"/>
    </xf>
    <xf numFmtId="2" fontId="16" fillId="5" borderId="4" xfId="11" applyNumberFormat="1" applyFont="1" applyFill="1" applyBorder="1" applyAlignment="1"/>
    <xf numFmtId="2" fontId="16" fillId="5" borderId="11" xfId="11" applyNumberFormat="1" applyFont="1" applyFill="1" applyBorder="1" applyAlignment="1"/>
    <xf numFmtId="2" fontId="16" fillId="4" borderId="11" xfId="11" applyNumberFormat="1" applyFont="1" applyFill="1" applyBorder="1" applyAlignment="1">
      <alignment horizontal="center"/>
    </xf>
    <xf numFmtId="2" fontId="16" fillId="4" borderId="4" xfId="11" applyNumberFormat="1" applyFont="1" applyFill="1" applyBorder="1" applyAlignment="1">
      <alignment horizontal="left"/>
    </xf>
    <xf numFmtId="2" fontId="16" fillId="5" borderId="8" xfId="11" applyNumberFormat="1" applyFont="1" applyFill="1" applyBorder="1" applyAlignment="1"/>
    <xf numFmtId="2" fontId="16" fillId="5" borderId="14" xfId="11" applyNumberFormat="1" applyFont="1" applyFill="1" applyBorder="1" applyAlignment="1"/>
    <xf numFmtId="2" fontId="16" fillId="5" borderId="15" xfId="11" applyNumberFormat="1" applyFont="1" applyFill="1" applyBorder="1" applyAlignment="1"/>
    <xf numFmtId="0" fontId="8" fillId="2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8" fillId="6" borderId="8" xfId="0" applyFont="1" applyFill="1" applyBorder="1" applyAlignment="1">
      <alignment horizontal="center" vertical="top"/>
    </xf>
    <xf numFmtId="0" fontId="8" fillId="6" borderId="5" xfId="0" applyFont="1" applyFill="1" applyBorder="1" applyAlignment="1">
      <alignment horizontal="center" vertical="top"/>
    </xf>
    <xf numFmtId="0" fontId="29" fillId="5" borderId="4" xfId="0" applyFont="1" applyFill="1" applyBorder="1" applyAlignment="1">
      <alignment horizontal="center" wrapText="1"/>
    </xf>
    <xf numFmtId="0" fontId="29" fillId="4" borderId="11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/>
    </xf>
    <xf numFmtId="2" fontId="36" fillId="3" borderId="4" xfId="0" applyNumberFormat="1" applyFont="1" applyFill="1" applyBorder="1" applyAlignment="1">
      <alignment horizontal="right" vertical="top"/>
    </xf>
    <xf numFmtId="2" fontId="17" fillId="5" borderId="4" xfId="3" applyNumberFormat="1" applyFont="1" applyFill="1" applyBorder="1" applyAlignment="1">
      <alignment horizontal="right"/>
    </xf>
    <xf numFmtId="2" fontId="17" fillId="5" borderId="11" xfId="8" applyNumberFormat="1" applyFont="1" applyFill="1" applyBorder="1" applyAlignment="1">
      <alignment horizontal="left"/>
    </xf>
    <xf numFmtId="2" fontId="17" fillId="5" borderId="8" xfId="8" applyNumberFormat="1" applyFont="1" applyFill="1" applyBorder="1" applyAlignment="1">
      <alignment horizontal="left"/>
    </xf>
    <xf numFmtId="2" fontId="17" fillId="4" borderId="4" xfId="3" applyNumberFormat="1" applyFont="1" applyFill="1" applyBorder="1" applyAlignment="1">
      <alignment horizontal="left"/>
    </xf>
    <xf numFmtId="2" fontId="17" fillId="4" borderId="14" xfId="3" applyNumberFormat="1" applyFont="1" applyFill="1" applyBorder="1" applyAlignment="1">
      <alignment horizontal="left"/>
    </xf>
    <xf numFmtId="0" fontId="3" fillId="0" borderId="3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1" applyFont="1" applyBorder="1" applyAlignment="1">
      <alignment horizontal="left"/>
    </xf>
    <xf numFmtId="0" fontId="5" fillId="0" borderId="2" xfId="0" applyFont="1" applyBorder="1" applyAlignment="1"/>
    <xf numFmtId="0" fontId="4" fillId="0" borderId="5" xfId="1" applyFont="1" applyBorder="1" applyAlignment="1">
      <alignment horizontal="left"/>
    </xf>
    <xf numFmtId="0" fontId="5" fillId="0" borderId="5" xfId="0" applyFont="1" applyBorder="1" applyAlignment="1"/>
    <xf numFmtId="0" fontId="3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1" applyFont="1" applyBorder="1" applyAlignment="1">
      <alignment horizontal="left"/>
    </xf>
    <xf numFmtId="0" fontId="5" fillId="0" borderId="8" xfId="0" applyFont="1" applyBorder="1" applyAlignment="1"/>
    <xf numFmtId="0" fontId="18" fillId="0" borderId="4" xfId="12" applyNumberFormat="1" applyFont="1" applyBorder="1" applyAlignment="1">
      <alignment horizontal="right" vertical="center" wrapText="1"/>
    </xf>
    <xf numFmtId="0" fontId="18" fillId="0" borderId="4" xfId="13" applyNumberFormat="1" applyFont="1" applyBorder="1" applyAlignment="1">
      <alignment horizontal="right" vertical="center" wrapText="1"/>
    </xf>
    <xf numFmtId="0" fontId="18" fillId="0" borderId="4" xfId="14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17" fillId="0" borderId="14" xfId="19" applyNumberFormat="1" applyFont="1" applyBorder="1" applyAlignment="1">
      <alignment horizontal="center" vertical="center"/>
    </xf>
    <xf numFmtId="0" fontId="17" fillId="0" borderId="22" xfId="19" applyNumberFormat="1" applyFont="1" applyBorder="1" applyAlignment="1">
      <alignment horizontal="center" vertical="center"/>
    </xf>
    <xf numFmtId="0" fontId="17" fillId="0" borderId="23" xfId="19" applyNumberFormat="1" applyFont="1" applyBorder="1" applyAlignment="1">
      <alignment horizontal="center" vertical="center"/>
    </xf>
    <xf numFmtId="0" fontId="18" fillId="0" borderId="15" xfId="19" applyNumberFormat="1" applyFont="1" applyBorder="1" applyAlignment="1">
      <alignment horizontal="center" vertical="center" wrapText="1"/>
    </xf>
    <xf numFmtId="0" fontId="18" fillId="0" borderId="24" xfId="19" applyNumberFormat="1" applyFont="1" applyBorder="1" applyAlignment="1">
      <alignment horizontal="center" vertical="center" wrapText="1"/>
    </xf>
    <xf numFmtId="0" fontId="18" fillId="0" borderId="20" xfId="19" applyNumberFormat="1" applyFont="1" applyBorder="1" applyAlignment="1">
      <alignment horizontal="center" vertical="center" wrapText="1"/>
    </xf>
    <xf numFmtId="0" fontId="18" fillId="0" borderId="4" xfId="19" applyNumberFormat="1" applyFont="1" applyBorder="1" applyAlignment="1">
      <alignment horizontal="right" vertical="center" wrapText="1"/>
    </xf>
    <xf numFmtId="0" fontId="18" fillId="0" borderId="11" xfId="19" applyNumberFormat="1" applyFont="1" applyBorder="1" applyAlignment="1">
      <alignment horizontal="right" vertical="center" wrapText="1"/>
    </xf>
    <xf numFmtId="0" fontId="17" fillId="0" borderId="8" xfId="20" applyNumberFormat="1" applyFont="1" applyBorder="1" applyAlignment="1">
      <alignment horizontal="center" vertical="center"/>
    </xf>
    <xf numFmtId="0" fontId="18" fillId="0" borderId="8" xfId="20" applyNumberFormat="1" applyFont="1" applyBorder="1" applyAlignment="1">
      <alignment horizontal="center" vertical="center" wrapText="1"/>
    </xf>
    <xf numFmtId="0" fontId="18" fillId="0" borderId="23" xfId="20" applyNumberFormat="1" applyFont="1" applyBorder="1" applyAlignment="1">
      <alignment horizontal="right" vertical="center" wrapText="1"/>
    </xf>
    <xf numFmtId="0" fontId="18" fillId="0" borderId="20" xfId="2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/>
    </xf>
    <xf numFmtId="0" fontId="2" fillId="0" borderId="8" xfId="2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3" xfId="2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4" xfId="21" applyNumberFormat="1" applyFont="1" applyBorder="1" applyAlignment="1">
      <alignment horizontal="center" vertical="center"/>
    </xf>
    <xf numFmtId="0" fontId="17" fillId="0" borderId="22" xfId="21" applyNumberFormat="1" applyFont="1" applyBorder="1" applyAlignment="1">
      <alignment horizontal="center" vertical="center"/>
    </xf>
    <xf numFmtId="0" fontId="17" fillId="0" borderId="23" xfId="21" applyNumberFormat="1" applyFont="1" applyBorder="1" applyAlignment="1">
      <alignment horizontal="center" vertical="center"/>
    </xf>
    <xf numFmtId="0" fontId="18" fillId="0" borderId="15" xfId="21" applyNumberFormat="1" applyFont="1" applyBorder="1" applyAlignment="1">
      <alignment horizontal="center" vertical="center" wrapText="1"/>
    </xf>
    <xf numFmtId="0" fontId="18" fillId="0" borderId="24" xfId="21" applyNumberFormat="1" applyFont="1" applyBorder="1" applyAlignment="1">
      <alignment horizontal="center" vertical="center" wrapText="1"/>
    </xf>
    <xf numFmtId="0" fontId="18" fillId="0" borderId="20" xfId="21" applyNumberFormat="1" applyFont="1" applyBorder="1" applyAlignment="1">
      <alignment horizontal="center" vertical="center" wrapText="1"/>
    </xf>
    <xf numFmtId="0" fontId="18" fillId="0" borderId="4" xfId="21" applyNumberFormat="1" applyFont="1" applyBorder="1" applyAlignment="1">
      <alignment horizontal="right" vertical="center" wrapText="1"/>
    </xf>
    <xf numFmtId="0" fontId="18" fillId="0" borderId="11" xfId="21" applyNumberFormat="1" applyFont="1" applyBorder="1" applyAlignment="1">
      <alignment horizontal="right" vertical="center" wrapText="1"/>
    </xf>
    <xf numFmtId="0" fontId="6" fillId="0" borderId="8" xfId="0" applyFont="1" applyBorder="1" applyAlignment="1"/>
    <xf numFmtId="0" fontId="2" fillId="0" borderId="13" xfId="21" applyNumberFormat="1" applyFont="1" applyBorder="1" applyAlignment="1">
      <alignment horizontal="center" vertical="center" wrapText="1"/>
    </xf>
    <xf numFmtId="0" fontId="34" fillId="0" borderId="14" xfId="22" applyNumberFormat="1" applyFont="1" applyBorder="1" applyAlignment="1">
      <alignment horizontal="center" textRotation="90" wrapText="1"/>
    </xf>
    <xf numFmtId="0" fontId="34" fillId="0" borderId="23" xfId="22" applyNumberFormat="1" applyFont="1" applyBorder="1" applyAlignment="1">
      <alignment horizontal="center" textRotation="90" wrapText="1"/>
    </xf>
    <xf numFmtId="0" fontId="18" fillId="0" borderId="4" xfId="22" applyNumberFormat="1" applyFont="1" applyBorder="1" applyAlignment="1">
      <alignment horizontal="right" vertical="center" wrapText="1"/>
    </xf>
    <xf numFmtId="0" fontId="33" fillId="0" borderId="14" xfId="22" applyNumberFormat="1" applyFont="1" applyBorder="1" applyAlignment="1">
      <alignment horizontal="center" vertical="center" textRotation="89" wrapText="1"/>
    </xf>
    <xf numFmtId="0" fontId="0" fillId="0" borderId="23" xfId="0" applyBorder="1" applyAlignment="1">
      <alignment horizontal="center" vertical="center" textRotation="89" wrapText="1"/>
    </xf>
    <xf numFmtId="0" fontId="30" fillId="0" borderId="14" xfId="22" applyNumberFormat="1" applyFont="1" applyBorder="1" applyAlignment="1">
      <alignment horizontal="center" vertical="center"/>
    </xf>
    <xf numFmtId="0" fontId="30" fillId="0" borderId="23" xfId="22" applyNumberFormat="1" applyFont="1" applyBorder="1" applyAlignment="1">
      <alignment horizontal="center" vertical="center"/>
    </xf>
    <xf numFmtId="0" fontId="18" fillId="0" borderId="14" xfId="22" applyNumberFormat="1" applyFont="1" applyBorder="1" applyAlignment="1">
      <alignment horizontal="center" vertical="center" wrapText="1"/>
    </xf>
    <xf numFmtId="0" fontId="18" fillId="0" borderId="23" xfId="22" applyNumberFormat="1" applyFont="1" applyBorder="1" applyAlignment="1">
      <alignment horizontal="center" vertical="center" wrapText="1"/>
    </xf>
    <xf numFmtId="0" fontId="31" fillId="0" borderId="14" xfId="22" applyNumberFormat="1" applyFont="1" applyBorder="1" applyAlignment="1">
      <alignment horizontal="center" textRotation="90" wrapText="1"/>
    </xf>
    <xf numFmtId="0" fontId="31" fillId="0" borderId="23" xfId="22" applyNumberFormat="1" applyFont="1" applyBorder="1" applyAlignment="1">
      <alignment horizontal="center" textRotation="90" wrapText="1"/>
    </xf>
    <xf numFmtId="0" fontId="6" fillId="0" borderId="8" xfId="0" applyFont="1" applyBorder="1" applyAlignment="1">
      <alignment vertical="center" textRotation="90"/>
    </xf>
    <xf numFmtId="0" fontId="17" fillId="0" borderId="14" xfId="23" applyNumberFormat="1" applyFont="1" applyBorder="1" applyAlignment="1">
      <alignment horizontal="center" vertical="center"/>
    </xf>
    <xf numFmtId="0" fontId="17" fillId="0" borderId="22" xfId="23" applyNumberFormat="1" applyFont="1" applyBorder="1" applyAlignment="1">
      <alignment horizontal="center" vertical="center"/>
    </xf>
    <xf numFmtId="0" fontId="17" fillId="0" borderId="23" xfId="23" applyNumberFormat="1" applyFont="1" applyBorder="1" applyAlignment="1">
      <alignment horizontal="center" vertical="center"/>
    </xf>
    <xf numFmtId="0" fontId="18" fillId="0" borderId="15" xfId="23" applyNumberFormat="1" applyFont="1" applyBorder="1" applyAlignment="1">
      <alignment horizontal="center" vertical="center" wrapText="1"/>
    </xf>
    <xf numFmtId="0" fontId="18" fillId="0" borderId="24" xfId="23" applyNumberFormat="1" applyFont="1" applyBorder="1" applyAlignment="1">
      <alignment horizontal="center" vertical="center" wrapText="1"/>
    </xf>
    <xf numFmtId="0" fontId="18" fillId="0" borderId="20" xfId="23" applyNumberFormat="1" applyFont="1" applyBorder="1" applyAlignment="1">
      <alignment horizontal="center" vertical="center" wrapText="1"/>
    </xf>
    <xf numFmtId="0" fontId="18" fillId="0" borderId="4" xfId="23" applyNumberFormat="1" applyFont="1" applyBorder="1" applyAlignment="1">
      <alignment horizontal="right" vertical="center" wrapText="1"/>
    </xf>
    <xf numFmtId="0" fontId="18" fillId="0" borderId="11" xfId="2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textRotation="90"/>
    </xf>
    <xf numFmtId="0" fontId="6" fillId="0" borderId="8" xfId="0" applyFont="1" applyBorder="1" applyAlignment="1">
      <alignment horizontal="left" vertical="center" textRotation="90"/>
    </xf>
    <xf numFmtId="0" fontId="17" fillId="0" borderId="14" xfId="24" applyNumberFormat="1" applyFont="1" applyBorder="1" applyAlignment="1">
      <alignment horizontal="center" vertical="center"/>
    </xf>
    <xf numFmtId="0" fontId="17" fillId="0" borderId="22" xfId="24" applyNumberFormat="1" applyFont="1" applyBorder="1" applyAlignment="1">
      <alignment horizontal="center" vertical="center"/>
    </xf>
    <xf numFmtId="0" fontId="17" fillId="0" borderId="23" xfId="24" applyNumberFormat="1" applyFont="1" applyBorder="1" applyAlignment="1">
      <alignment horizontal="center" vertical="center"/>
    </xf>
    <xf numFmtId="0" fontId="18" fillId="0" borderId="15" xfId="24" applyNumberFormat="1" applyFont="1" applyBorder="1" applyAlignment="1">
      <alignment horizontal="center" vertical="center" wrapText="1"/>
    </xf>
    <xf numFmtId="0" fontId="18" fillId="0" borderId="24" xfId="24" applyNumberFormat="1" applyFont="1" applyBorder="1" applyAlignment="1">
      <alignment horizontal="center" vertical="center" wrapText="1"/>
    </xf>
    <xf numFmtId="0" fontId="18" fillId="0" borderId="20" xfId="24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textRotation="90"/>
    </xf>
    <xf numFmtId="2" fontId="14" fillId="5" borderId="8" xfId="4" applyNumberFormat="1" applyFont="1" applyFill="1" applyBorder="1" applyAlignment="1">
      <alignment horizontal="center"/>
    </xf>
    <xf numFmtId="0" fontId="15" fillId="4" borderId="8" xfId="17" applyNumberFormat="1" applyFont="1" applyFill="1" applyBorder="1" applyAlignment="1">
      <alignment horizontal="left"/>
    </xf>
    <xf numFmtId="0" fontId="5" fillId="0" borderId="3" xfId="0" applyFont="1" applyBorder="1" applyAlignment="1"/>
    <xf numFmtId="0" fontId="3" fillId="0" borderId="9" xfId="1" applyFont="1" applyFill="1" applyBorder="1" applyAlignment="1">
      <alignment horizontal="justify" textRotation="90"/>
    </xf>
    <xf numFmtId="0" fontId="10" fillId="0" borderId="10" xfId="1" applyFont="1" applyBorder="1" applyAlignment="1">
      <alignment horizontal="justify" textRotation="90"/>
    </xf>
    <xf numFmtId="0" fontId="29" fillId="3" borderId="2" xfId="0" applyFont="1" applyFill="1" applyBorder="1" applyAlignment="1">
      <alignment horizontal="center" vertical="top"/>
    </xf>
    <xf numFmtId="0" fontId="29" fillId="3" borderId="3" xfId="0" applyFont="1" applyFill="1" applyBorder="1" applyAlignment="1">
      <alignment horizontal="center" vertical="top"/>
    </xf>
    <xf numFmtId="0" fontId="29" fillId="4" borderId="2" xfId="0" applyFont="1" applyFill="1" applyBorder="1" applyAlignment="1">
      <alignment horizontal="center" wrapText="1"/>
    </xf>
    <xf numFmtId="0" fontId="18" fillId="4" borderId="8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37" fillId="0" borderId="8" xfId="0" applyFont="1" applyBorder="1" applyAlignment="1">
      <alignment horizontal="center"/>
    </xf>
    <xf numFmtId="2" fontId="6" fillId="5" borderId="13" xfId="0" applyNumberFormat="1" applyFont="1" applyFill="1" applyBorder="1"/>
    <xf numFmtId="0" fontId="29" fillId="4" borderId="11" xfId="0" applyFont="1" applyFill="1" applyBorder="1" applyAlignment="1">
      <alignment horizontal="center" wrapText="1"/>
    </xf>
    <xf numFmtId="2" fontId="6" fillId="5" borderId="8" xfId="0" applyNumberFormat="1" applyFont="1" applyFill="1" applyBorder="1"/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5" borderId="7" xfId="0" applyNumberFormat="1" applyFont="1" applyFill="1" applyBorder="1"/>
    <xf numFmtId="0" fontId="29" fillId="4" borderId="8" xfId="0" applyFont="1" applyFill="1" applyBorder="1" applyAlignment="1">
      <alignment horizontal="center" wrapText="1"/>
    </xf>
    <xf numFmtId="0" fontId="27" fillId="4" borderId="4" xfId="15" applyNumberFormat="1" applyFont="1" applyFill="1" applyBorder="1" applyAlignment="1">
      <alignment horizontal="center" wrapText="1"/>
    </xf>
    <xf numFmtId="0" fontId="6" fillId="0" borderId="8" xfId="0" applyNumberFormat="1" applyFont="1" applyBorder="1" applyAlignment="1">
      <alignment horizontal="center"/>
    </xf>
    <xf numFmtId="0" fontId="27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7" fillId="4" borderId="21" xfId="2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27" fillId="4" borderId="8" xfId="2" applyNumberFormat="1" applyFont="1" applyFill="1" applyBorder="1" applyAlignment="1">
      <alignment horizontal="center" wrapText="1"/>
    </xf>
    <xf numFmtId="0" fontId="27" fillId="4" borderId="8" xfId="2" applyNumberFormat="1" applyFont="1" applyFill="1" applyBorder="1" applyAlignment="1">
      <alignment horizontal="center" wrapText="1"/>
    </xf>
    <xf numFmtId="0" fontId="29" fillId="4" borderId="4" xfId="12" applyNumberFormat="1" applyFont="1" applyFill="1" applyBorder="1" applyAlignment="1">
      <alignment horizontal="center" wrapText="1"/>
    </xf>
    <xf numFmtId="0" fontId="27" fillId="4" borderId="4" xfId="13" applyNumberFormat="1" applyFont="1" applyFill="1" applyBorder="1" applyAlignment="1">
      <alignment horizontal="center" wrapText="1"/>
    </xf>
    <xf numFmtId="0" fontId="27" fillId="4" borderId="14" xfId="13" applyNumberFormat="1" applyFont="1" applyFill="1" applyBorder="1" applyAlignment="1">
      <alignment horizontal="center" wrapText="1"/>
    </xf>
    <xf numFmtId="0" fontId="27" fillId="4" borderId="8" xfId="13" applyNumberFormat="1" applyFont="1" applyFill="1" applyBorder="1" applyAlignment="1">
      <alignment horizontal="center" wrapText="1"/>
    </xf>
    <xf numFmtId="0" fontId="34" fillId="0" borderId="4" xfId="13" applyNumberFormat="1" applyFont="1" applyBorder="1" applyAlignment="1">
      <alignment horizontal="center" wrapText="1"/>
    </xf>
    <xf numFmtId="0" fontId="26" fillId="5" borderId="4" xfId="13" applyNumberFormat="1" applyFont="1" applyFill="1" applyBorder="1" applyAlignment="1">
      <alignment horizontal="left"/>
    </xf>
    <xf numFmtId="2" fontId="28" fillId="5" borderId="4" xfId="13" applyNumberFormat="1" applyFont="1" applyFill="1" applyBorder="1" applyAlignment="1"/>
    <xf numFmtId="0" fontId="27" fillId="4" borderId="4" xfId="14" applyNumberFormat="1" applyFont="1" applyFill="1" applyBorder="1" applyAlignment="1">
      <alignment horizontal="center" wrapText="1"/>
    </xf>
    <xf numFmtId="0" fontId="29" fillId="4" borderId="4" xfId="22" applyNumberFormat="1" applyFont="1" applyFill="1" applyBorder="1" applyAlignment="1">
      <alignment horizontal="center" wrapText="1"/>
    </xf>
  </cellXfs>
  <cellStyles count="25">
    <cellStyle name="Обычный" xfId="0" builtinId="0"/>
    <cellStyle name="Обычный 2" xfId="1"/>
    <cellStyle name="Обычный_Б-Б 11" xfId="19"/>
    <cellStyle name="Обычный_Б-Б-11" xfId="2"/>
    <cellStyle name="Обычный_Б-Б-21" xfId="3"/>
    <cellStyle name="Обычный_Б-Б-31" xfId="8"/>
    <cellStyle name="Обычный_Б-ЗК 11" xfId="21"/>
    <cellStyle name="Обычный_Б-ЗК 31" xfId="10"/>
    <cellStyle name="Обычный_Б-ЗК-11" xfId="13"/>
    <cellStyle name="Обычный_Б-ЗК-21" xfId="5"/>
    <cellStyle name="Обычный_Б-ЗК-31" xfId="18"/>
    <cellStyle name="Обычный_Б-ПБГ 11" xfId="23"/>
    <cellStyle name="Обычный_Б-ПБГ-21" xfId="4"/>
    <cellStyle name="Обычный_Б-ПБГ-31" xfId="17"/>
    <cellStyle name="Обычный_Б-ПБЭ-11" xfId="14"/>
    <cellStyle name="Обычный_Б-ПГА 41" xfId="15"/>
    <cellStyle name="Обычный_Б-ПГА-31" xfId="9"/>
    <cellStyle name="Обычный_Б-ТБ 11" xfId="22"/>
    <cellStyle name="Обычный_Б-ТБ-21" xfId="6"/>
    <cellStyle name="Обычный_Б-Х 11" xfId="20"/>
    <cellStyle name="Обычный_Б-Х-11" xfId="12"/>
    <cellStyle name="Обычный_Б-Х-21" xfId="11"/>
    <cellStyle name="Обычный_Б-Х-31" xfId="7"/>
    <cellStyle name="Обычный_С-Ф 11" xfId="24"/>
    <cellStyle name="Процентный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7" sqref="K17"/>
    </sheetView>
  </sheetViews>
  <sheetFormatPr defaultRowHeight="15" x14ac:dyDescent="0.25"/>
  <cols>
    <col min="1" max="1" width="19.7109375" customWidth="1"/>
    <col min="2" max="3" width="9.28515625" bestFit="1" customWidth="1"/>
    <col min="4" max="7" width="9.28515625" customWidth="1"/>
    <col min="8" max="8" width="9.28515625" bestFit="1" customWidth="1"/>
  </cols>
  <sheetData>
    <row r="1" spans="1:8" ht="63" thickBot="1" x14ac:dyDescent="0.3">
      <c r="A1" s="25" t="s">
        <v>222</v>
      </c>
      <c r="B1" s="2" t="s">
        <v>0</v>
      </c>
      <c r="C1" s="2" t="s">
        <v>1</v>
      </c>
      <c r="D1" s="2" t="s">
        <v>2</v>
      </c>
      <c r="E1" s="52" t="s">
        <v>3</v>
      </c>
      <c r="F1" s="61" t="s">
        <v>99</v>
      </c>
      <c r="G1" s="58" t="s">
        <v>100</v>
      </c>
      <c r="H1" s="55" t="s">
        <v>4</v>
      </c>
    </row>
    <row r="2" spans="1:8" ht="16.5" thickBot="1" x14ac:dyDescent="0.3">
      <c r="A2" s="24" t="s">
        <v>5</v>
      </c>
      <c r="B2" s="3"/>
      <c r="C2" s="3"/>
      <c r="D2" s="3"/>
      <c r="E2" s="53"/>
      <c r="F2" s="62"/>
      <c r="G2" s="21"/>
      <c r="H2" s="56"/>
    </row>
    <row r="3" spans="1:8" ht="16.5" thickBot="1" x14ac:dyDescent="0.3">
      <c r="A3" s="167">
        <v>200340</v>
      </c>
      <c r="B3" s="4">
        <v>69.2</v>
      </c>
      <c r="C3" s="4">
        <v>64.818181818181813</v>
      </c>
      <c r="D3" s="160">
        <v>56.7</v>
      </c>
      <c r="E3" s="161">
        <v>64.900000000000006</v>
      </c>
      <c r="F3" s="162">
        <f>419/6</f>
        <v>69.833333333333329</v>
      </c>
      <c r="G3" s="63">
        <v>59.5</v>
      </c>
      <c r="H3" s="57">
        <f>(B3+C3+D3+E3+F3+G3)/6</f>
        <v>64.158585858585852</v>
      </c>
    </row>
    <row r="4" spans="1:8" ht="16.5" thickBot="1" x14ac:dyDescent="0.3">
      <c r="A4" s="167">
        <v>200813</v>
      </c>
      <c r="B4" s="4">
        <v>87.8</v>
      </c>
      <c r="C4" s="4">
        <v>82.818181818181813</v>
      </c>
      <c r="D4" s="160">
        <v>63.9</v>
      </c>
      <c r="E4" s="161">
        <v>66.8</v>
      </c>
      <c r="F4" s="162">
        <f>432/6</f>
        <v>72</v>
      </c>
      <c r="G4" s="163">
        <v>61.83</v>
      </c>
      <c r="H4" s="57">
        <f t="shared" ref="H4:H24" si="0">(B4+C4+D4+E4+F4+G4)/6</f>
        <v>72.524696969696961</v>
      </c>
    </row>
    <row r="5" spans="1:8" ht="16.5" thickBot="1" x14ac:dyDescent="0.3">
      <c r="A5" s="168">
        <v>201153</v>
      </c>
      <c r="B5" s="4">
        <v>75.2</v>
      </c>
      <c r="C5" s="4">
        <v>75.454545454545453</v>
      </c>
      <c r="D5" s="160">
        <v>59.2</v>
      </c>
      <c r="E5" s="161">
        <v>70.599999999999994</v>
      </c>
      <c r="F5" s="162">
        <f>453/6</f>
        <v>75.5</v>
      </c>
      <c r="G5" s="163">
        <v>64.83</v>
      </c>
      <c r="H5" s="57">
        <f t="shared" si="0"/>
        <v>70.130757575757585</v>
      </c>
    </row>
    <row r="6" spans="1:8" ht="16.5" thickBot="1" x14ac:dyDescent="0.3">
      <c r="A6" s="168">
        <v>200819</v>
      </c>
      <c r="B6" s="4">
        <v>76.099999999999994</v>
      </c>
      <c r="C6" s="4">
        <v>82.181818181818187</v>
      </c>
      <c r="D6" s="26">
        <v>78</v>
      </c>
      <c r="E6" s="54">
        <v>67</v>
      </c>
      <c r="F6" s="162">
        <f>515/6</f>
        <v>85.833333333333329</v>
      </c>
      <c r="G6" s="163">
        <v>75.16</v>
      </c>
      <c r="H6" s="57">
        <f t="shared" si="0"/>
        <v>77.379191919191911</v>
      </c>
    </row>
    <row r="7" spans="1:8" ht="16.5" thickBot="1" x14ac:dyDescent="0.3">
      <c r="A7" s="168">
        <v>200808</v>
      </c>
      <c r="B7" s="4">
        <v>84.9</v>
      </c>
      <c r="C7" s="4">
        <v>93.454545454545453</v>
      </c>
      <c r="D7" s="160">
        <v>68.900000000000006</v>
      </c>
      <c r="E7" s="161">
        <v>80.2</v>
      </c>
      <c r="F7" s="162">
        <f>535/6</f>
        <v>89.166666666666671</v>
      </c>
      <c r="G7" s="163">
        <v>78.83</v>
      </c>
      <c r="H7" s="57">
        <f t="shared" si="0"/>
        <v>82.575202020202028</v>
      </c>
    </row>
    <row r="8" spans="1:8" ht="16.5" thickBot="1" x14ac:dyDescent="0.3">
      <c r="A8" s="168">
        <v>202367</v>
      </c>
      <c r="B8" s="4">
        <v>83.2</v>
      </c>
      <c r="C8" s="4">
        <v>84.909090909090907</v>
      </c>
      <c r="D8" s="160">
        <v>64.099999999999994</v>
      </c>
      <c r="E8" s="161">
        <v>66.400000000000006</v>
      </c>
      <c r="F8" s="162">
        <f>425/6</f>
        <v>70.833333333333329</v>
      </c>
      <c r="G8" s="163">
        <v>57</v>
      </c>
      <c r="H8" s="57">
        <f t="shared" si="0"/>
        <v>71.073737373737373</v>
      </c>
    </row>
    <row r="9" spans="1:8" ht="16.5" thickBot="1" x14ac:dyDescent="0.3">
      <c r="A9" s="168">
        <v>200822</v>
      </c>
      <c r="B9" s="4">
        <v>77.099999999999994</v>
      </c>
      <c r="C9" s="4">
        <v>77.090909090909093</v>
      </c>
      <c r="D9" s="160">
        <v>61.5</v>
      </c>
      <c r="E9" s="161">
        <v>72.599999999999994</v>
      </c>
      <c r="F9" s="162">
        <f>515/6</f>
        <v>85.833333333333329</v>
      </c>
      <c r="G9" s="163">
        <v>75.5</v>
      </c>
      <c r="H9" s="57">
        <f t="shared" si="0"/>
        <v>74.937373737373733</v>
      </c>
    </row>
    <row r="10" spans="1:8" ht="16.5" thickBot="1" x14ac:dyDescent="0.3">
      <c r="A10" s="168">
        <v>200820</v>
      </c>
      <c r="B10" s="4">
        <v>81.599999999999994</v>
      </c>
      <c r="C10" s="4">
        <v>74.818181818181813</v>
      </c>
      <c r="D10" s="160">
        <v>64.7</v>
      </c>
      <c r="E10" s="161">
        <v>72.400000000000006</v>
      </c>
      <c r="F10" s="162">
        <f>501/6</f>
        <v>83.5</v>
      </c>
      <c r="G10" s="163">
        <v>70.83</v>
      </c>
      <c r="H10" s="57">
        <f t="shared" si="0"/>
        <v>74.641363636363636</v>
      </c>
    </row>
    <row r="11" spans="1:8" ht="16.5" thickBot="1" x14ac:dyDescent="0.3">
      <c r="A11" s="168">
        <v>200810</v>
      </c>
      <c r="B11" s="4">
        <v>82.1</v>
      </c>
      <c r="C11" s="4">
        <v>85.090909090909093</v>
      </c>
      <c r="D11" s="160">
        <v>71.3</v>
      </c>
      <c r="E11" s="161">
        <v>78.7</v>
      </c>
      <c r="F11" s="162">
        <f>536/6</f>
        <v>89.333333333333329</v>
      </c>
      <c r="G11" s="163">
        <v>76.83</v>
      </c>
      <c r="H11" s="57">
        <f t="shared" si="0"/>
        <v>80.559040404040402</v>
      </c>
    </row>
    <row r="12" spans="1:8" ht="16.5" thickBot="1" x14ac:dyDescent="0.3">
      <c r="A12" s="169">
        <v>200831</v>
      </c>
      <c r="B12" s="164">
        <v>68</v>
      </c>
      <c r="C12" s="164">
        <v>62</v>
      </c>
      <c r="D12" s="164">
        <v>69.2</v>
      </c>
      <c r="E12" s="164">
        <v>77.400000000000006</v>
      </c>
      <c r="F12" s="162">
        <f>515/6</f>
        <v>85.833333333333329</v>
      </c>
      <c r="G12" s="163">
        <v>73.16</v>
      </c>
      <c r="H12" s="57">
        <f t="shared" si="0"/>
        <v>72.598888888888894</v>
      </c>
    </row>
    <row r="13" spans="1:8" ht="16.5" thickBot="1" x14ac:dyDescent="0.3">
      <c r="A13" s="168">
        <v>200816</v>
      </c>
      <c r="B13" s="4">
        <v>83.5</v>
      </c>
      <c r="C13" s="4">
        <v>77.181818181818187</v>
      </c>
      <c r="D13" s="160">
        <v>64.099999999999994</v>
      </c>
      <c r="E13" s="161">
        <v>74.5</v>
      </c>
      <c r="F13" s="162">
        <f>517/6</f>
        <v>86.166666666666671</v>
      </c>
      <c r="G13" s="163">
        <v>73</v>
      </c>
      <c r="H13" s="57">
        <f t="shared" si="0"/>
        <v>76.408080808080811</v>
      </c>
    </row>
    <row r="14" spans="1:8" ht="16.5" thickBot="1" x14ac:dyDescent="0.3">
      <c r="A14" s="168">
        <v>200815</v>
      </c>
      <c r="B14" s="4">
        <v>77.8</v>
      </c>
      <c r="C14" s="4">
        <v>82</v>
      </c>
      <c r="D14" s="160">
        <v>69.7</v>
      </c>
      <c r="E14" s="161">
        <v>77.8</v>
      </c>
      <c r="F14" s="162">
        <f>535/6</f>
        <v>89.166666666666671</v>
      </c>
      <c r="G14" s="163">
        <v>76.7</v>
      </c>
      <c r="H14" s="57">
        <f t="shared" si="0"/>
        <v>78.861111111111114</v>
      </c>
    </row>
    <row r="15" spans="1:8" ht="16.5" thickBot="1" x14ac:dyDescent="0.3">
      <c r="A15" s="168">
        <v>200818</v>
      </c>
      <c r="B15" s="4">
        <v>82.5</v>
      </c>
      <c r="C15" s="4">
        <v>82.818181818181813</v>
      </c>
      <c r="D15" s="160">
        <v>69.099999999999994</v>
      </c>
      <c r="E15" s="161">
        <v>69.099999999999994</v>
      </c>
      <c r="F15" s="162">
        <f>440/6</f>
        <v>73.333333333333329</v>
      </c>
      <c r="G15" s="163">
        <v>63</v>
      </c>
      <c r="H15" s="57">
        <f t="shared" si="0"/>
        <v>73.308585858585857</v>
      </c>
    </row>
    <row r="16" spans="1:8" ht="16.5" thickBot="1" x14ac:dyDescent="0.3">
      <c r="A16" s="168">
        <v>200735</v>
      </c>
      <c r="B16" s="4">
        <v>75.099999999999994</v>
      </c>
      <c r="C16" s="4">
        <v>73.818181818181813</v>
      </c>
      <c r="D16" s="160">
        <v>63.9</v>
      </c>
      <c r="E16" s="161">
        <v>69.5</v>
      </c>
      <c r="F16" s="162">
        <f>404/6</f>
        <v>67.333333333333329</v>
      </c>
      <c r="G16" s="163">
        <v>57.2</v>
      </c>
      <c r="H16" s="57">
        <f t="shared" si="0"/>
        <v>67.808585858585857</v>
      </c>
    </row>
    <row r="17" spans="1:8" ht="16.5" thickBot="1" x14ac:dyDescent="0.3">
      <c r="A17" s="168">
        <v>202369</v>
      </c>
      <c r="B17" s="4">
        <v>69.3</v>
      </c>
      <c r="C17" s="4">
        <v>66.272727272727266</v>
      </c>
      <c r="D17" s="160">
        <v>53.7</v>
      </c>
      <c r="E17" s="161">
        <v>65.900000000000006</v>
      </c>
      <c r="F17" s="162">
        <f>391/6</f>
        <v>65.166666666666671</v>
      </c>
      <c r="G17" s="163">
        <v>54.83</v>
      </c>
      <c r="H17" s="57">
        <f t="shared" si="0"/>
        <v>62.528232323232317</v>
      </c>
    </row>
    <row r="18" spans="1:8" ht="16.5" thickBot="1" x14ac:dyDescent="0.3">
      <c r="A18" s="169">
        <v>200824</v>
      </c>
      <c r="B18" s="164">
        <v>72.3</v>
      </c>
      <c r="C18" s="164">
        <v>64.7</v>
      </c>
      <c r="D18" s="164">
        <v>71.900000000000006</v>
      </c>
      <c r="E18" s="164">
        <v>80</v>
      </c>
      <c r="F18" s="162">
        <f>544/6</f>
        <v>90.666666666666671</v>
      </c>
      <c r="G18" s="163">
        <v>80</v>
      </c>
      <c r="H18" s="57">
        <f t="shared" si="0"/>
        <v>76.594444444444449</v>
      </c>
    </row>
    <row r="19" spans="1:8" ht="16.5" thickBot="1" x14ac:dyDescent="0.3">
      <c r="A19" s="168">
        <v>200814</v>
      </c>
      <c r="B19" s="4">
        <v>82</v>
      </c>
      <c r="C19" s="4">
        <v>88</v>
      </c>
      <c r="D19" s="160">
        <v>70</v>
      </c>
      <c r="E19" s="161">
        <v>76.599999999999994</v>
      </c>
      <c r="F19" s="162">
        <f>537/6</f>
        <v>89.5</v>
      </c>
      <c r="G19" s="163">
        <v>78.33</v>
      </c>
      <c r="H19" s="57">
        <f t="shared" si="0"/>
        <v>80.73833333333333</v>
      </c>
    </row>
    <row r="20" spans="1:8" ht="16.5" thickBot="1" x14ac:dyDescent="0.3">
      <c r="A20" s="168">
        <v>202365</v>
      </c>
      <c r="B20" s="4">
        <v>71.2</v>
      </c>
      <c r="C20" s="4">
        <v>64.727272727272734</v>
      </c>
      <c r="D20" s="160">
        <v>56.2</v>
      </c>
      <c r="E20" s="161">
        <v>62.5</v>
      </c>
      <c r="F20" s="162">
        <f>416/6</f>
        <v>69.333333333333329</v>
      </c>
      <c r="G20" s="163">
        <v>59.16</v>
      </c>
      <c r="H20" s="57">
        <f t="shared" si="0"/>
        <v>63.853434343434344</v>
      </c>
    </row>
    <row r="21" spans="1:8" ht="16.5" thickBot="1" x14ac:dyDescent="0.3">
      <c r="A21" s="168">
        <v>200812</v>
      </c>
      <c r="B21" s="4">
        <v>87.2</v>
      </c>
      <c r="C21" s="4">
        <v>90.272727272727266</v>
      </c>
      <c r="D21" s="160">
        <v>74</v>
      </c>
      <c r="E21" s="161">
        <v>78.3</v>
      </c>
      <c r="F21" s="162">
        <f>553/6</f>
        <v>92.166666666666671</v>
      </c>
      <c r="G21" s="163">
        <v>78.83</v>
      </c>
      <c r="H21" s="57">
        <f t="shared" si="0"/>
        <v>83.461565656565654</v>
      </c>
    </row>
    <row r="22" spans="1:8" ht="16.5" thickBot="1" x14ac:dyDescent="0.3">
      <c r="A22" s="168">
        <v>200809</v>
      </c>
      <c r="B22" s="4">
        <v>83.6</v>
      </c>
      <c r="C22" s="4">
        <v>83.272727272727266</v>
      </c>
      <c r="D22" s="160">
        <v>70.7</v>
      </c>
      <c r="E22" s="161">
        <v>79.099999999999994</v>
      </c>
      <c r="F22" s="162">
        <f>541/6</f>
        <v>90.166666666666671</v>
      </c>
      <c r="G22" s="163">
        <v>79.33</v>
      </c>
      <c r="H22" s="57">
        <f t="shared" si="0"/>
        <v>81.028232323232317</v>
      </c>
    </row>
    <row r="23" spans="1:8" ht="16.5" thickBot="1" x14ac:dyDescent="0.3">
      <c r="A23" s="170">
        <v>201154</v>
      </c>
      <c r="B23" s="59">
        <v>83.2</v>
      </c>
      <c r="C23" s="59">
        <v>83.63636363636364</v>
      </c>
      <c r="D23" s="165">
        <v>67.400000000000006</v>
      </c>
      <c r="E23" s="166">
        <v>74.099999999999994</v>
      </c>
      <c r="F23" s="162">
        <f>501/6</f>
        <v>83.5</v>
      </c>
      <c r="G23" s="163">
        <v>72</v>
      </c>
      <c r="H23" s="57">
        <f t="shared" si="0"/>
        <v>77.306060606060612</v>
      </c>
    </row>
    <row r="24" spans="1:8" ht="16.5" thickBot="1" x14ac:dyDescent="0.3">
      <c r="A24" s="169">
        <v>200811</v>
      </c>
      <c r="B24" s="60">
        <v>79.099999999999994</v>
      </c>
      <c r="C24" s="60">
        <v>76.181818181818187</v>
      </c>
      <c r="D24" s="164">
        <v>60.2</v>
      </c>
      <c r="E24" s="164">
        <v>67</v>
      </c>
      <c r="F24" s="162">
        <f>396/6</f>
        <v>66</v>
      </c>
      <c r="G24" s="163">
        <v>55.83</v>
      </c>
      <c r="H24" s="57">
        <f t="shared" si="0"/>
        <v>67.385303030303035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D1" workbookViewId="0">
      <selection activeCell="A2" sqref="A2:A21"/>
    </sheetView>
  </sheetViews>
  <sheetFormatPr defaultRowHeight="15" x14ac:dyDescent="0.25"/>
  <cols>
    <col min="1" max="1" width="12.5703125" customWidth="1"/>
  </cols>
  <sheetData>
    <row r="1" spans="1:14" ht="39" customHeight="1" x14ac:dyDescent="0.25">
      <c r="A1" s="23"/>
      <c r="B1" s="97" t="s">
        <v>0</v>
      </c>
      <c r="C1" s="97" t="s">
        <v>1</v>
      </c>
      <c r="D1" s="97" t="s">
        <v>2</v>
      </c>
      <c r="E1" s="97" t="s">
        <v>3</v>
      </c>
      <c r="F1" s="97" t="s">
        <v>99</v>
      </c>
      <c r="G1" s="97" t="s">
        <v>100</v>
      </c>
      <c r="H1" s="97" t="s">
        <v>225</v>
      </c>
      <c r="I1" s="98" t="s">
        <v>226</v>
      </c>
      <c r="J1" s="97" t="s">
        <v>231</v>
      </c>
      <c r="K1" s="97" t="s">
        <v>232</v>
      </c>
      <c r="L1" s="99" t="s">
        <v>101</v>
      </c>
      <c r="M1" s="100"/>
    </row>
    <row r="2" spans="1:14" ht="20.100000000000001" customHeight="1" x14ac:dyDescent="0.25">
      <c r="A2" s="275">
        <v>186647</v>
      </c>
      <c r="B2" s="73">
        <v>79.818181818181813</v>
      </c>
      <c r="C2" s="73">
        <v>84.615384615384613</v>
      </c>
      <c r="D2" s="73">
        <v>77.77</v>
      </c>
      <c r="E2" s="101">
        <v>85.7</v>
      </c>
      <c r="F2" s="101">
        <v>82.6</v>
      </c>
      <c r="G2" s="101">
        <v>88.9</v>
      </c>
      <c r="H2" s="102">
        <v>81.222222222222229</v>
      </c>
      <c r="I2" s="103">
        <v>73.428571428571431</v>
      </c>
      <c r="J2" s="104">
        <v>63.756</v>
      </c>
      <c r="K2" s="104">
        <v>63.43</v>
      </c>
      <c r="L2" s="18">
        <f>(B2+C2+D2+E2+F2+G2+H2+I2+J2+K2)/10</f>
        <v>78.124036008436008</v>
      </c>
      <c r="N2" s="48"/>
    </row>
    <row r="3" spans="1:14" ht="20.100000000000001" customHeight="1" x14ac:dyDescent="0.25">
      <c r="A3" s="276">
        <v>180920</v>
      </c>
      <c r="B3" s="73">
        <v>90.454545454545453</v>
      </c>
      <c r="C3" s="73">
        <v>91.384615384615387</v>
      </c>
      <c r="D3" s="73">
        <v>94.69</v>
      </c>
      <c r="E3" s="105">
        <v>94.875</v>
      </c>
      <c r="F3" s="105">
        <v>91.5</v>
      </c>
      <c r="G3" s="105">
        <v>86.75</v>
      </c>
      <c r="H3" s="102">
        <v>87.888888888888886</v>
      </c>
      <c r="I3" s="103">
        <v>72.666666666666671</v>
      </c>
      <c r="J3" s="104">
        <v>73</v>
      </c>
      <c r="K3" s="104">
        <v>86.14</v>
      </c>
      <c r="L3" s="18">
        <f t="shared" ref="L3:L21" si="0">(B3+C3+D3+E3+F3+G3+H3+I3+J3+K3)/10</f>
        <v>86.934971639471627</v>
      </c>
      <c r="N3" s="48"/>
    </row>
    <row r="4" spans="1:14" ht="20.100000000000001" customHeight="1" x14ac:dyDescent="0.25">
      <c r="A4" s="275" t="s">
        <v>221</v>
      </c>
      <c r="B4" s="73">
        <v>81.36363636363636</v>
      </c>
      <c r="C4" s="73">
        <v>84.92307692307692</v>
      </c>
      <c r="D4" s="73">
        <v>82.77</v>
      </c>
      <c r="E4" s="101">
        <v>75</v>
      </c>
      <c r="F4" s="101">
        <v>62.9</v>
      </c>
      <c r="G4" s="101">
        <v>56.7</v>
      </c>
      <c r="H4" s="102">
        <v>16.777777777777779</v>
      </c>
      <c r="I4" s="103">
        <v>60</v>
      </c>
      <c r="J4" s="104">
        <v>69.63</v>
      </c>
      <c r="K4" s="104">
        <v>71.7</v>
      </c>
      <c r="L4" s="18">
        <f t="shared" si="0"/>
        <v>66.176449106449098</v>
      </c>
      <c r="N4" s="48"/>
    </row>
    <row r="5" spans="1:14" ht="20.100000000000001" customHeight="1" x14ac:dyDescent="0.25">
      <c r="A5" s="276">
        <v>180921</v>
      </c>
      <c r="B5" s="73">
        <v>78</v>
      </c>
      <c r="C5" s="73">
        <v>74</v>
      </c>
      <c r="D5" s="73">
        <v>71.459999999999994</v>
      </c>
      <c r="E5" s="105">
        <v>78</v>
      </c>
      <c r="F5" s="105">
        <v>67.75</v>
      </c>
      <c r="G5" s="105">
        <v>57.583333333333336</v>
      </c>
      <c r="H5" s="102">
        <v>69.333333333333329</v>
      </c>
      <c r="I5" s="103">
        <v>68.333333333333329</v>
      </c>
      <c r="J5" s="104">
        <v>62.3</v>
      </c>
      <c r="K5" s="104">
        <v>60.3</v>
      </c>
      <c r="L5" s="18">
        <f t="shared" si="0"/>
        <v>68.705999999999989</v>
      </c>
      <c r="N5" s="48"/>
    </row>
    <row r="6" spans="1:14" ht="20.100000000000001" customHeight="1" x14ac:dyDescent="0.25">
      <c r="A6" s="276">
        <v>180922</v>
      </c>
      <c r="B6" s="73">
        <v>88.454545454545453</v>
      </c>
      <c r="C6" s="73">
        <v>88.307692307692307</v>
      </c>
      <c r="D6" s="73">
        <v>90.46</v>
      </c>
      <c r="E6" s="105">
        <v>88.25</v>
      </c>
      <c r="F6" s="105">
        <v>85.833333333333329</v>
      </c>
      <c r="G6" s="105">
        <v>87.166666666666671</v>
      </c>
      <c r="H6" s="102">
        <v>94.333333333333329</v>
      </c>
      <c r="I6" s="103">
        <v>90.111111111111114</v>
      </c>
      <c r="J6" s="104">
        <v>92.3</v>
      </c>
      <c r="K6" s="104">
        <v>91.86</v>
      </c>
      <c r="L6" s="18">
        <f t="shared" si="0"/>
        <v>89.707668220668211</v>
      </c>
      <c r="N6" s="48"/>
    </row>
    <row r="7" spans="1:14" ht="20.100000000000001" customHeight="1" x14ac:dyDescent="0.25">
      <c r="A7" s="276">
        <v>180923</v>
      </c>
      <c r="B7" s="73">
        <v>84.090909090909093</v>
      </c>
      <c r="C7" s="73">
        <v>82.769230769230774</v>
      </c>
      <c r="D7" s="73">
        <v>81.69</v>
      </c>
      <c r="E7" s="105">
        <v>80.375</v>
      </c>
      <c r="F7" s="105">
        <v>80.5</v>
      </c>
      <c r="G7" s="105">
        <v>78.5</v>
      </c>
      <c r="H7" s="102">
        <v>87.444444444444443</v>
      </c>
      <c r="I7" s="103">
        <v>82.444444444444443</v>
      </c>
      <c r="J7" s="104">
        <v>78.13</v>
      </c>
      <c r="K7" s="104">
        <v>74</v>
      </c>
      <c r="L7" s="18">
        <f t="shared" si="0"/>
        <v>80.994402874902875</v>
      </c>
      <c r="N7" s="48"/>
    </row>
    <row r="8" spans="1:14" ht="20.100000000000001" customHeight="1" x14ac:dyDescent="0.25">
      <c r="A8" s="276">
        <v>180924</v>
      </c>
      <c r="B8" s="73">
        <v>86.181818181818187</v>
      </c>
      <c r="C8" s="73">
        <v>89.07692307692308</v>
      </c>
      <c r="D8" s="73">
        <v>89</v>
      </c>
      <c r="E8" s="105">
        <v>88.75</v>
      </c>
      <c r="F8" s="105">
        <v>79</v>
      </c>
      <c r="G8" s="105">
        <v>81.5</v>
      </c>
      <c r="H8" s="102">
        <v>88.444444444444443</v>
      </c>
      <c r="I8" s="103">
        <v>91.555555555555557</v>
      </c>
      <c r="J8" s="104">
        <v>91</v>
      </c>
      <c r="K8" s="104">
        <v>92.86</v>
      </c>
      <c r="L8" s="18">
        <f t="shared" si="0"/>
        <v>87.736874125874138</v>
      </c>
      <c r="N8" s="48"/>
    </row>
    <row r="9" spans="1:14" ht="20.100000000000001" customHeight="1" x14ac:dyDescent="0.25">
      <c r="A9" s="276">
        <v>180925</v>
      </c>
      <c r="B9" s="73">
        <v>75.818181818181813</v>
      </c>
      <c r="C9" s="73">
        <v>72.84615384615384</v>
      </c>
      <c r="D9" s="73">
        <v>76.77</v>
      </c>
      <c r="E9" s="105">
        <v>72.625</v>
      </c>
      <c r="F9" s="105">
        <v>63.5</v>
      </c>
      <c r="G9" s="105">
        <v>62.636363636363633</v>
      </c>
      <c r="H9" s="102">
        <v>75.777777777777771</v>
      </c>
      <c r="I9" s="103">
        <v>77.666666666666671</v>
      </c>
      <c r="J9" s="104">
        <v>74.5</v>
      </c>
      <c r="K9" s="104">
        <v>71.3</v>
      </c>
      <c r="L9" s="18">
        <f t="shared" si="0"/>
        <v>72.344014374514373</v>
      </c>
      <c r="N9" s="48"/>
    </row>
    <row r="10" spans="1:14" ht="20.100000000000001" customHeight="1" x14ac:dyDescent="0.25">
      <c r="A10" s="276">
        <v>180926</v>
      </c>
      <c r="B10" s="73">
        <v>80.63636363636364</v>
      </c>
      <c r="C10" s="73">
        <v>88.07692307692308</v>
      </c>
      <c r="D10" s="73">
        <v>88.77</v>
      </c>
      <c r="E10" s="105">
        <v>87.375</v>
      </c>
      <c r="F10" s="105">
        <v>81.5</v>
      </c>
      <c r="G10" s="105">
        <v>83.083333333333329</v>
      </c>
      <c r="H10" s="102">
        <v>89.888888888888886</v>
      </c>
      <c r="I10" s="103">
        <v>88.333333333333329</v>
      </c>
      <c r="J10" s="104">
        <v>84.5</v>
      </c>
      <c r="K10" s="104">
        <v>84.3</v>
      </c>
      <c r="L10" s="18">
        <f t="shared" si="0"/>
        <v>85.646384226884223</v>
      </c>
      <c r="N10" s="48"/>
    </row>
    <row r="11" spans="1:14" ht="20.100000000000001" customHeight="1" x14ac:dyDescent="0.25">
      <c r="A11" s="276">
        <v>180927</v>
      </c>
      <c r="B11" s="73">
        <v>86.727272727272734</v>
      </c>
      <c r="C11" s="73">
        <v>89.538461538461533</v>
      </c>
      <c r="D11" s="73">
        <v>90.54</v>
      </c>
      <c r="E11" s="105">
        <v>89.25</v>
      </c>
      <c r="F11" s="105">
        <v>89.583333333333329</v>
      </c>
      <c r="G11" s="105">
        <v>86.666666666666671</v>
      </c>
      <c r="H11" s="102">
        <v>93.666666666666671</v>
      </c>
      <c r="I11" s="103">
        <v>90</v>
      </c>
      <c r="J11" s="104">
        <v>88.5</v>
      </c>
      <c r="K11" s="104">
        <v>92</v>
      </c>
      <c r="L11" s="18">
        <f t="shared" si="0"/>
        <v>89.647240093240086</v>
      </c>
      <c r="N11" s="48"/>
    </row>
    <row r="12" spans="1:14" ht="20.100000000000001" customHeight="1" x14ac:dyDescent="0.25">
      <c r="A12" s="276">
        <v>180928</v>
      </c>
      <c r="B12" s="73">
        <v>72.63636363636364</v>
      </c>
      <c r="C12" s="73">
        <v>64.84615384615384</v>
      </c>
      <c r="D12" s="73">
        <v>69.540000000000006</v>
      </c>
      <c r="E12" s="105">
        <v>66.25</v>
      </c>
      <c r="F12" s="105">
        <v>62.166666666666664</v>
      </c>
      <c r="G12" s="105">
        <v>55.583333333333336</v>
      </c>
      <c r="H12" s="102">
        <v>57.444444444444443</v>
      </c>
      <c r="I12" s="103">
        <v>57.777777777777779</v>
      </c>
      <c r="J12" s="104">
        <v>62.38</v>
      </c>
      <c r="K12" s="104">
        <v>62.6</v>
      </c>
      <c r="L12" s="18">
        <f t="shared" si="0"/>
        <v>63.122473970473983</v>
      </c>
      <c r="N12" s="48"/>
    </row>
    <row r="13" spans="1:14" ht="20.100000000000001" customHeight="1" x14ac:dyDescent="0.25">
      <c r="A13" s="276">
        <v>180929</v>
      </c>
      <c r="B13" s="73">
        <v>87.545454545454547</v>
      </c>
      <c r="C13" s="73">
        <v>89.461538461538467</v>
      </c>
      <c r="D13" s="73">
        <v>91</v>
      </c>
      <c r="E13" s="105">
        <v>90.5</v>
      </c>
      <c r="F13" s="105">
        <v>87.583333333333329</v>
      </c>
      <c r="G13" s="105">
        <v>84.416666666666671</v>
      </c>
      <c r="H13" s="102">
        <v>94.666666666666671</v>
      </c>
      <c r="I13" s="103">
        <v>88</v>
      </c>
      <c r="J13" s="104">
        <v>76.38</v>
      </c>
      <c r="K13" s="104">
        <v>80.7</v>
      </c>
      <c r="L13" s="18">
        <f t="shared" si="0"/>
        <v>87.025365967365957</v>
      </c>
      <c r="N13" s="48"/>
    </row>
    <row r="14" spans="1:14" ht="20.100000000000001" customHeight="1" x14ac:dyDescent="0.25">
      <c r="A14" s="276">
        <v>180930</v>
      </c>
      <c r="B14" s="73">
        <v>86</v>
      </c>
      <c r="C14" s="73">
        <v>87.461538461538467</v>
      </c>
      <c r="D14" s="73">
        <v>83.54</v>
      </c>
      <c r="E14" s="105">
        <v>90.125</v>
      </c>
      <c r="F14" s="105">
        <v>91.5</v>
      </c>
      <c r="G14" s="105">
        <v>89.916666666666671</v>
      </c>
      <c r="H14" s="102">
        <v>97</v>
      </c>
      <c r="I14" s="103">
        <v>97.333333333333329</v>
      </c>
      <c r="J14" s="104">
        <v>94.38</v>
      </c>
      <c r="K14" s="104">
        <v>96</v>
      </c>
      <c r="L14" s="18">
        <f t="shared" si="0"/>
        <v>91.325653846153855</v>
      </c>
      <c r="N14" s="48"/>
    </row>
    <row r="15" spans="1:14" ht="20.100000000000001" customHeight="1" x14ac:dyDescent="0.25">
      <c r="A15" s="276">
        <v>180931</v>
      </c>
      <c r="B15" s="73">
        <v>79.090909090909093</v>
      </c>
      <c r="C15" s="73">
        <v>82.15384615384616</v>
      </c>
      <c r="D15" s="73">
        <v>82.69</v>
      </c>
      <c r="E15" s="105">
        <v>85.875</v>
      </c>
      <c r="F15" s="105">
        <v>75</v>
      </c>
      <c r="G15" s="105">
        <v>57.545454545454547</v>
      </c>
      <c r="H15" s="102">
        <v>56</v>
      </c>
      <c r="I15" s="103">
        <v>72.222222222222229</v>
      </c>
      <c r="J15" s="104">
        <v>77.88</v>
      </c>
      <c r="K15" s="104">
        <v>78.430000000000007</v>
      </c>
      <c r="L15" s="18">
        <f t="shared" si="0"/>
        <v>74.688743201243184</v>
      </c>
      <c r="N15" s="48"/>
    </row>
    <row r="16" spans="1:14" ht="20.100000000000001" customHeight="1" x14ac:dyDescent="0.25">
      <c r="A16" s="276">
        <v>180932</v>
      </c>
      <c r="B16" s="73">
        <v>95.272727272727266</v>
      </c>
      <c r="C16" s="73">
        <v>92.769230769230774</v>
      </c>
      <c r="D16" s="73">
        <v>94.92</v>
      </c>
      <c r="E16" s="105">
        <v>95.375</v>
      </c>
      <c r="F16" s="105">
        <v>94.583333333333329</v>
      </c>
      <c r="G16" s="105">
        <v>92</v>
      </c>
      <c r="H16" s="102">
        <v>97.888888888888886</v>
      </c>
      <c r="I16" s="103">
        <v>95.555555555555557</v>
      </c>
      <c r="J16" s="104">
        <v>96</v>
      </c>
      <c r="K16" s="104">
        <v>94.3</v>
      </c>
      <c r="L16" s="18">
        <f t="shared" si="0"/>
        <v>94.866473581973565</v>
      </c>
      <c r="N16" s="48"/>
    </row>
    <row r="17" spans="1:14" ht="20.100000000000001" customHeight="1" x14ac:dyDescent="0.25">
      <c r="A17" s="276">
        <v>180934</v>
      </c>
      <c r="B17" s="73">
        <v>86.545454545454547</v>
      </c>
      <c r="C17" s="73">
        <v>88.92307692307692</v>
      </c>
      <c r="D17" s="73">
        <v>90.46</v>
      </c>
      <c r="E17" s="105">
        <v>93.125</v>
      </c>
      <c r="F17" s="105">
        <v>90.083333333333329</v>
      </c>
      <c r="G17" s="105">
        <v>85.583333333333329</v>
      </c>
      <c r="H17" s="102">
        <v>92.222222222222229</v>
      </c>
      <c r="I17" s="103">
        <v>89.888888888888886</v>
      </c>
      <c r="J17" s="104">
        <v>78.63</v>
      </c>
      <c r="K17" s="104">
        <v>80.7</v>
      </c>
      <c r="L17" s="18">
        <f t="shared" si="0"/>
        <v>87.616130924630937</v>
      </c>
      <c r="N17" s="48"/>
    </row>
    <row r="18" spans="1:14" ht="20.100000000000001" customHeight="1" x14ac:dyDescent="0.25">
      <c r="A18" s="276">
        <v>180938</v>
      </c>
      <c r="B18" s="73">
        <v>82.454545454545453</v>
      </c>
      <c r="C18" s="73">
        <v>85.84615384615384</v>
      </c>
      <c r="D18" s="73">
        <v>88.85</v>
      </c>
      <c r="E18" s="105">
        <v>86.5</v>
      </c>
      <c r="F18" s="105">
        <v>79.166666666666671</v>
      </c>
      <c r="G18" s="105">
        <v>86.333333333333329</v>
      </c>
      <c r="H18" s="102">
        <v>91.222222222222229</v>
      </c>
      <c r="I18" s="103">
        <v>92</v>
      </c>
      <c r="J18" s="104">
        <v>92.5</v>
      </c>
      <c r="K18" s="104">
        <v>96</v>
      </c>
      <c r="L18" s="18">
        <f t="shared" si="0"/>
        <v>88.087292152292164</v>
      </c>
      <c r="N18" s="48"/>
    </row>
    <row r="19" spans="1:14" ht="20.100000000000001" customHeight="1" x14ac:dyDescent="0.25">
      <c r="A19" s="276">
        <v>180935</v>
      </c>
      <c r="B19" s="73">
        <v>94.818181818181813</v>
      </c>
      <c r="C19" s="73">
        <v>90.84615384615384</v>
      </c>
      <c r="D19" s="73">
        <v>87.62</v>
      </c>
      <c r="E19" s="105">
        <v>88</v>
      </c>
      <c r="F19" s="105">
        <v>83.916666666666671</v>
      </c>
      <c r="G19" s="105">
        <v>82.25</v>
      </c>
      <c r="H19" s="102">
        <v>90.666666666666671</v>
      </c>
      <c r="I19" s="103">
        <v>92.777777777777771</v>
      </c>
      <c r="J19" s="104">
        <v>85.38</v>
      </c>
      <c r="K19" s="104">
        <v>87.43</v>
      </c>
      <c r="L19" s="18">
        <f t="shared" si="0"/>
        <v>88.370544677544672</v>
      </c>
      <c r="N19" s="48"/>
    </row>
    <row r="20" spans="1:14" ht="20.100000000000001" customHeight="1" x14ac:dyDescent="0.25">
      <c r="A20" s="276">
        <v>180936</v>
      </c>
      <c r="B20" s="73">
        <v>86.727272727272734</v>
      </c>
      <c r="C20" s="73">
        <v>88.615384615384613</v>
      </c>
      <c r="D20" s="73">
        <v>89.38</v>
      </c>
      <c r="E20" s="105">
        <v>91.5</v>
      </c>
      <c r="F20" s="105">
        <v>90.583333333333329</v>
      </c>
      <c r="G20" s="105">
        <v>85.666666666666671</v>
      </c>
      <c r="H20" s="102">
        <v>92.777777777777771</v>
      </c>
      <c r="I20" s="103">
        <v>92.555555555555557</v>
      </c>
      <c r="J20" s="104">
        <v>93.38</v>
      </c>
      <c r="K20" s="104">
        <v>85.9</v>
      </c>
      <c r="L20" s="18">
        <f t="shared" si="0"/>
        <v>89.708599067599053</v>
      </c>
      <c r="N20" s="48"/>
    </row>
    <row r="21" spans="1:14" ht="20.100000000000001" customHeight="1" x14ac:dyDescent="0.25">
      <c r="A21" s="276">
        <v>180937</v>
      </c>
      <c r="B21" s="73">
        <v>84</v>
      </c>
      <c r="C21" s="73">
        <v>80.384615384615387</v>
      </c>
      <c r="D21" s="73">
        <v>82.08</v>
      </c>
      <c r="E21" s="105">
        <v>85.625</v>
      </c>
      <c r="F21" s="105">
        <v>80.666666666666671</v>
      </c>
      <c r="G21" s="105">
        <v>78.416666666666671</v>
      </c>
      <c r="H21" s="102">
        <v>79.444444444444443</v>
      </c>
      <c r="I21" s="103">
        <v>41.444444444444443</v>
      </c>
      <c r="J21" s="104">
        <v>63.5</v>
      </c>
      <c r="K21" s="104">
        <v>61.43</v>
      </c>
      <c r="L21" s="18">
        <f t="shared" si="0"/>
        <v>73.699183760683766</v>
      </c>
      <c r="N21" s="48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9" sqref="A19:B19"/>
    </sheetView>
  </sheetViews>
  <sheetFormatPr defaultRowHeight="15" x14ac:dyDescent="0.25"/>
  <sheetData>
    <row r="1" spans="1:7" ht="15.75" thickBot="1" x14ac:dyDescent="0.3"/>
    <row r="2" spans="1:7" ht="56.25" thickBot="1" x14ac:dyDescent="0.3">
      <c r="A2" s="180" t="s">
        <v>233</v>
      </c>
      <c r="B2" s="181"/>
      <c r="C2" s="2" t="s">
        <v>0</v>
      </c>
      <c r="D2" s="52" t="s">
        <v>1</v>
      </c>
      <c r="E2" s="52" t="s">
        <v>2</v>
      </c>
      <c r="F2" s="52" t="s">
        <v>3</v>
      </c>
      <c r="G2" s="55" t="s">
        <v>4</v>
      </c>
    </row>
    <row r="3" spans="1:7" ht="15.75" x14ac:dyDescent="0.25">
      <c r="A3" s="184" t="s">
        <v>5</v>
      </c>
      <c r="B3" s="185"/>
      <c r="C3" s="5"/>
      <c r="D3" s="69"/>
      <c r="E3" s="109"/>
      <c r="F3" s="109"/>
      <c r="G3" s="70"/>
    </row>
    <row r="4" spans="1:7" ht="16.5" customHeight="1" x14ac:dyDescent="0.25">
      <c r="A4" s="277">
        <v>200832</v>
      </c>
      <c r="B4" s="278"/>
      <c r="C4" s="115">
        <v>82</v>
      </c>
      <c r="D4" s="116">
        <v>78.454545454545453</v>
      </c>
      <c r="E4" s="112">
        <v>78.599999999999994</v>
      </c>
      <c r="F4" s="114">
        <v>34.78</v>
      </c>
      <c r="G4" s="113">
        <f>(C4+D4+E4+F4)/4</f>
        <v>68.458636363636359</v>
      </c>
    </row>
    <row r="5" spans="1:7" x14ac:dyDescent="0.25">
      <c r="A5" s="279" t="s">
        <v>105</v>
      </c>
      <c r="B5" s="280"/>
      <c r="C5" s="110">
        <v>83</v>
      </c>
      <c r="D5" s="111">
        <v>90.111111111111114</v>
      </c>
      <c r="E5" s="108">
        <v>86.2</v>
      </c>
      <c r="F5" s="112">
        <v>88.8</v>
      </c>
      <c r="G5" s="113">
        <f t="shared" ref="G5:G28" si="0">(C5+D5+E5+F5)/4</f>
        <v>87.027777777777786</v>
      </c>
    </row>
    <row r="6" spans="1:7" x14ac:dyDescent="0.25">
      <c r="A6" s="281" t="s">
        <v>106</v>
      </c>
      <c r="B6" s="278"/>
      <c r="C6" s="106">
        <v>84.5</v>
      </c>
      <c r="D6" s="107">
        <v>91.222222222222229</v>
      </c>
      <c r="E6" s="108">
        <v>89.5</v>
      </c>
      <c r="F6" s="108">
        <v>93.11</v>
      </c>
      <c r="G6" s="113">
        <f t="shared" si="0"/>
        <v>89.583055555555561</v>
      </c>
    </row>
    <row r="7" spans="1:7" x14ac:dyDescent="0.25">
      <c r="A7" s="281" t="s">
        <v>107</v>
      </c>
      <c r="B7" s="278"/>
      <c r="C7" s="106">
        <v>76.400000000000006</v>
      </c>
      <c r="D7" s="107">
        <v>79.777777777777771</v>
      </c>
      <c r="E7" s="108">
        <v>83.4</v>
      </c>
      <c r="F7" s="108">
        <v>84.78</v>
      </c>
      <c r="G7" s="113">
        <f t="shared" si="0"/>
        <v>81.089444444444439</v>
      </c>
    </row>
    <row r="8" spans="1:7" x14ac:dyDescent="0.25">
      <c r="A8" s="281" t="s">
        <v>108</v>
      </c>
      <c r="B8" s="278"/>
      <c r="C8" s="106">
        <v>74.400000000000006</v>
      </c>
      <c r="D8" s="107">
        <v>81.333333333333329</v>
      </c>
      <c r="E8" s="108">
        <v>79.599999999999994</v>
      </c>
      <c r="F8" s="108">
        <v>84.33</v>
      </c>
      <c r="G8" s="113">
        <f t="shared" si="0"/>
        <v>79.915833333333339</v>
      </c>
    </row>
    <row r="9" spans="1:7" x14ac:dyDescent="0.25">
      <c r="A9" s="281" t="s">
        <v>109</v>
      </c>
      <c r="B9" s="278"/>
      <c r="C9" s="106">
        <v>64.5</v>
      </c>
      <c r="D9" s="107">
        <v>62.222222222222221</v>
      </c>
      <c r="E9" s="108">
        <v>67.2</v>
      </c>
      <c r="F9" s="108">
        <v>39.11</v>
      </c>
      <c r="G9" s="113">
        <f t="shared" si="0"/>
        <v>58.258055555555558</v>
      </c>
    </row>
    <row r="10" spans="1:7" x14ac:dyDescent="0.25">
      <c r="A10" s="281" t="s">
        <v>110</v>
      </c>
      <c r="B10" s="278"/>
      <c r="C10" s="106">
        <v>70.8</v>
      </c>
      <c r="D10" s="107">
        <v>73.666666666666671</v>
      </c>
      <c r="E10" s="108">
        <v>70.2</v>
      </c>
      <c r="F10" s="108">
        <v>60.33</v>
      </c>
      <c r="G10" s="113">
        <f t="shared" si="0"/>
        <v>68.749166666666667</v>
      </c>
    </row>
    <row r="11" spans="1:7" x14ac:dyDescent="0.25">
      <c r="A11" s="281" t="s">
        <v>111</v>
      </c>
      <c r="B11" s="278"/>
      <c r="C11" s="106">
        <v>80</v>
      </c>
      <c r="D11" s="107">
        <v>83.222222222222229</v>
      </c>
      <c r="E11" s="108">
        <v>85.6</v>
      </c>
      <c r="F11" s="108">
        <v>87.11</v>
      </c>
      <c r="G11" s="113">
        <f t="shared" si="0"/>
        <v>83.983055555555552</v>
      </c>
    </row>
    <row r="12" spans="1:7" x14ac:dyDescent="0.25">
      <c r="A12" s="281" t="s">
        <v>112</v>
      </c>
      <c r="B12" s="278"/>
      <c r="C12" s="106">
        <v>76.599999999999994</v>
      </c>
      <c r="D12" s="107">
        <v>81.777777777777771</v>
      </c>
      <c r="E12" s="108">
        <v>74.7</v>
      </c>
      <c r="F12" s="108">
        <v>82.78</v>
      </c>
      <c r="G12" s="113">
        <f t="shared" si="0"/>
        <v>78.964444444444439</v>
      </c>
    </row>
    <row r="13" spans="1:7" x14ac:dyDescent="0.25">
      <c r="A13" s="281" t="s">
        <v>113</v>
      </c>
      <c r="B13" s="278"/>
      <c r="C13" s="106">
        <v>87.6</v>
      </c>
      <c r="D13" s="107">
        <v>87.555555555555557</v>
      </c>
      <c r="E13" s="108">
        <v>86.4</v>
      </c>
      <c r="F13" s="108">
        <v>89.78</v>
      </c>
      <c r="G13" s="113">
        <f t="shared" si="0"/>
        <v>87.833888888888879</v>
      </c>
    </row>
    <row r="14" spans="1:7" x14ac:dyDescent="0.25">
      <c r="A14" s="281" t="s">
        <v>114</v>
      </c>
      <c r="B14" s="278"/>
      <c r="C14" s="106">
        <v>71.900000000000006</v>
      </c>
      <c r="D14" s="107">
        <v>75.111111111111114</v>
      </c>
      <c r="E14" s="108">
        <v>68</v>
      </c>
      <c r="F14" s="108">
        <v>65.22</v>
      </c>
      <c r="G14" s="113">
        <f t="shared" si="0"/>
        <v>70.057777777777773</v>
      </c>
    </row>
    <row r="15" spans="1:7" x14ac:dyDescent="0.25">
      <c r="A15" s="281" t="s">
        <v>115</v>
      </c>
      <c r="B15" s="278"/>
      <c r="C15" s="106">
        <v>74.8</v>
      </c>
      <c r="D15" s="107">
        <v>85.555555555555557</v>
      </c>
      <c r="E15" s="108">
        <v>84.3</v>
      </c>
      <c r="F15" s="108">
        <v>94.11</v>
      </c>
      <c r="G15" s="113">
        <f t="shared" si="0"/>
        <v>84.691388888888895</v>
      </c>
    </row>
    <row r="16" spans="1:7" x14ac:dyDescent="0.25">
      <c r="A16" s="281" t="s">
        <v>116</v>
      </c>
      <c r="B16" s="278"/>
      <c r="C16" s="106">
        <v>85.4</v>
      </c>
      <c r="D16" s="107">
        <v>91.666666666666671</v>
      </c>
      <c r="E16" s="108">
        <v>89.6</v>
      </c>
      <c r="F16" s="108">
        <v>93.9</v>
      </c>
      <c r="G16" s="113">
        <f t="shared" si="0"/>
        <v>90.141666666666652</v>
      </c>
    </row>
    <row r="17" spans="1:7" x14ac:dyDescent="0.25">
      <c r="A17" s="282">
        <v>200919</v>
      </c>
      <c r="B17" s="271" t="s">
        <v>234</v>
      </c>
      <c r="C17" s="106">
        <v>0</v>
      </c>
      <c r="D17" s="107">
        <v>0</v>
      </c>
      <c r="E17" s="108">
        <v>77.2</v>
      </c>
      <c r="F17" s="108">
        <v>82.9</v>
      </c>
      <c r="G17" s="113">
        <f t="shared" si="0"/>
        <v>40.025000000000006</v>
      </c>
    </row>
    <row r="18" spans="1:7" x14ac:dyDescent="0.25">
      <c r="A18" s="281" t="s">
        <v>117</v>
      </c>
      <c r="B18" s="278"/>
      <c r="C18" s="106">
        <v>77.400000000000006</v>
      </c>
      <c r="D18" s="107">
        <v>81.333333333333329</v>
      </c>
      <c r="E18" s="108">
        <v>87.1</v>
      </c>
      <c r="F18" s="108">
        <v>81.599999999999994</v>
      </c>
      <c r="G18" s="113">
        <f t="shared" si="0"/>
        <v>81.858333333333334</v>
      </c>
    </row>
    <row r="19" spans="1:7" x14ac:dyDescent="0.25">
      <c r="A19" s="281" t="s">
        <v>118</v>
      </c>
      <c r="B19" s="278"/>
      <c r="C19" s="106">
        <v>78.400000000000006</v>
      </c>
      <c r="D19" s="107">
        <v>86.333333333333329</v>
      </c>
      <c r="E19" s="108">
        <v>82.3</v>
      </c>
      <c r="F19" s="108">
        <v>81.78</v>
      </c>
      <c r="G19" s="113">
        <f t="shared" si="0"/>
        <v>82.203333333333347</v>
      </c>
    </row>
    <row r="20" spans="1:7" x14ac:dyDescent="0.25">
      <c r="A20" s="281" t="s">
        <v>119</v>
      </c>
      <c r="B20" s="278"/>
      <c r="C20" s="106">
        <v>87.2</v>
      </c>
      <c r="D20" s="107">
        <v>91.777777777777771</v>
      </c>
      <c r="E20" s="108">
        <v>89.5</v>
      </c>
      <c r="F20" s="108">
        <v>88.11</v>
      </c>
      <c r="G20" s="113">
        <f t="shared" si="0"/>
        <v>89.146944444444443</v>
      </c>
    </row>
    <row r="21" spans="1:7" x14ac:dyDescent="0.25">
      <c r="A21" s="281" t="s">
        <v>120</v>
      </c>
      <c r="B21" s="278"/>
      <c r="C21" s="106">
        <v>75</v>
      </c>
      <c r="D21" s="107">
        <v>75.555555555555557</v>
      </c>
      <c r="E21" s="108">
        <v>76.599999999999994</v>
      </c>
      <c r="F21" s="108">
        <v>80.33</v>
      </c>
      <c r="G21" s="113">
        <f t="shared" si="0"/>
        <v>76.871388888888887</v>
      </c>
    </row>
    <row r="22" spans="1:7" x14ac:dyDescent="0.25">
      <c r="A22" s="281" t="s">
        <v>121</v>
      </c>
      <c r="B22" s="278"/>
      <c r="C22" s="106">
        <v>71.099999999999994</v>
      </c>
      <c r="D22" s="107">
        <v>79.333333333333329</v>
      </c>
      <c r="E22" s="108">
        <v>74.2</v>
      </c>
      <c r="F22" s="108">
        <v>66.33</v>
      </c>
      <c r="G22" s="113">
        <f t="shared" si="0"/>
        <v>72.740833333333327</v>
      </c>
    </row>
    <row r="23" spans="1:7" x14ac:dyDescent="0.25">
      <c r="A23" s="281" t="s">
        <v>122</v>
      </c>
      <c r="B23" s="278"/>
      <c r="C23" s="106">
        <v>87.8</v>
      </c>
      <c r="D23" s="107">
        <v>84.666666666666671</v>
      </c>
      <c r="E23" s="108">
        <v>84.2</v>
      </c>
      <c r="F23" s="108">
        <v>91.44</v>
      </c>
      <c r="G23" s="113">
        <f t="shared" si="0"/>
        <v>87.026666666666671</v>
      </c>
    </row>
    <row r="24" spans="1:7" x14ac:dyDescent="0.25">
      <c r="A24" s="281" t="s">
        <v>123</v>
      </c>
      <c r="B24" s="278"/>
      <c r="C24" s="106">
        <v>64.3</v>
      </c>
      <c r="D24" s="107">
        <v>57.888888888888886</v>
      </c>
      <c r="E24" s="108">
        <v>68</v>
      </c>
      <c r="F24" s="108">
        <v>40.56</v>
      </c>
      <c r="G24" s="113">
        <f t="shared" si="0"/>
        <v>57.687222222222218</v>
      </c>
    </row>
    <row r="25" spans="1:7" x14ac:dyDescent="0.25">
      <c r="A25" s="281" t="s">
        <v>124</v>
      </c>
      <c r="B25" s="278"/>
      <c r="C25" s="106">
        <v>86.7</v>
      </c>
      <c r="D25" s="107">
        <v>89.666666666666671</v>
      </c>
      <c r="E25" s="108">
        <v>88.7</v>
      </c>
      <c r="F25" s="108">
        <v>92.67</v>
      </c>
      <c r="G25" s="113">
        <f t="shared" si="0"/>
        <v>89.43416666666667</v>
      </c>
    </row>
    <row r="26" spans="1:7" x14ac:dyDescent="0.25">
      <c r="A26" s="281" t="s">
        <v>125</v>
      </c>
      <c r="B26" s="278"/>
      <c r="C26" s="106">
        <v>70.2</v>
      </c>
      <c r="D26" s="107">
        <v>80.333333333333329</v>
      </c>
      <c r="E26" s="108">
        <v>74.8</v>
      </c>
      <c r="F26" s="108">
        <v>85.67</v>
      </c>
      <c r="G26" s="113">
        <f t="shared" si="0"/>
        <v>77.750833333333333</v>
      </c>
    </row>
    <row r="27" spans="1:7" x14ac:dyDescent="0.25">
      <c r="A27" s="281" t="s">
        <v>126</v>
      </c>
      <c r="B27" s="278"/>
      <c r="C27" s="106">
        <v>82</v>
      </c>
      <c r="D27" s="107">
        <v>87.555555555555557</v>
      </c>
      <c r="E27" s="108">
        <v>85.7</v>
      </c>
      <c r="F27" s="108">
        <v>84.9</v>
      </c>
      <c r="G27" s="113">
        <f t="shared" si="0"/>
        <v>85.038888888888891</v>
      </c>
    </row>
    <row r="28" spans="1:7" x14ac:dyDescent="0.25">
      <c r="A28" s="281" t="s">
        <v>127</v>
      </c>
      <c r="B28" s="278"/>
      <c r="C28" s="106">
        <v>92.3</v>
      </c>
      <c r="D28" s="107">
        <v>94.666666666666671</v>
      </c>
      <c r="E28" s="108">
        <v>91.6</v>
      </c>
      <c r="F28" s="108">
        <v>94.56</v>
      </c>
      <c r="G28" s="113">
        <f t="shared" si="0"/>
        <v>93.281666666666666</v>
      </c>
    </row>
  </sheetData>
  <mergeCells count="26">
    <mergeCell ref="A25:B25"/>
    <mergeCell ref="A26:B26"/>
    <mergeCell ref="A27:B27"/>
    <mergeCell ref="A28:B28"/>
    <mergeCell ref="A24:B24"/>
    <mergeCell ref="A15:B15"/>
    <mergeCell ref="A16:B16"/>
    <mergeCell ref="A18:B18"/>
    <mergeCell ref="A19:B19"/>
    <mergeCell ref="A20:B20"/>
    <mergeCell ref="A21:B21"/>
    <mergeCell ref="A22:B22"/>
    <mergeCell ref="A23:B23"/>
    <mergeCell ref="A14:B14"/>
    <mergeCell ref="A2:B2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4:B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B1" workbookViewId="0">
      <selection activeCell="G20" sqref="G20"/>
    </sheetView>
  </sheetViews>
  <sheetFormatPr defaultRowHeight="15" x14ac:dyDescent="0.25"/>
  <cols>
    <col min="2" max="2" width="14.5703125" customWidth="1"/>
  </cols>
  <sheetData>
    <row r="1" spans="1:11" ht="33.75" x14ac:dyDescent="0.25">
      <c r="A1" s="30" t="s">
        <v>103</v>
      </c>
      <c r="B1" s="31" t="s">
        <v>104</v>
      </c>
      <c r="C1" s="32" t="s">
        <v>131</v>
      </c>
      <c r="D1" s="32" t="s">
        <v>132</v>
      </c>
      <c r="E1" s="32" t="s">
        <v>133</v>
      </c>
      <c r="F1" s="32" t="s">
        <v>134</v>
      </c>
      <c r="G1" s="32" t="s">
        <v>135</v>
      </c>
      <c r="H1" s="32" t="s">
        <v>136</v>
      </c>
      <c r="I1" s="32" t="s">
        <v>137</v>
      </c>
      <c r="J1" s="32" t="s">
        <v>138</v>
      </c>
      <c r="K1" s="33" t="s">
        <v>4</v>
      </c>
    </row>
    <row r="2" spans="1:11" x14ac:dyDescent="0.25">
      <c r="A2" s="190" t="s">
        <v>4</v>
      </c>
      <c r="B2" s="190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4" t="s">
        <v>139</v>
      </c>
      <c r="B3" s="283" t="s">
        <v>140</v>
      </c>
      <c r="C3" s="37">
        <v>74.599999999999994</v>
      </c>
      <c r="D3" s="37">
        <v>68.333333333333329</v>
      </c>
      <c r="E3" s="37">
        <v>78.22</v>
      </c>
      <c r="F3" s="37">
        <v>82</v>
      </c>
      <c r="G3" s="37"/>
      <c r="H3" s="37"/>
      <c r="I3" s="37"/>
      <c r="J3" s="37"/>
      <c r="K3" s="121">
        <f>(C3+D3+E3+F3)/4</f>
        <v>75.788333333333327</v>
      </c>
    </row>
    <row r="4" spans="1:11" x14ac:dyDescent="0.25">
      <c r="A4" s="34" t="s">
        <v>141</v>
      </c>
      <c r="B4" s="283" t="s">
        <v>142</v>
      </c>
      <c r="C4" s="37">
        <v>79.7</v>
      </c>
      <c r="D4" s="37">
        <v>68.777777777777771</v>
      </c>
      <c r="E4" s="37">
        <v>74.89</v>
      </c>
      <c r="F4" s="37">
        <v>68.13</v>
      </c>
      <c r="G4" s="37"/>
      <c r="H4" s="37"/>
      <c r="I4" s="37"/>
      <c r="J4" s="37"/>
      <c r="K4" s="121">
        <f t="shared" ref="K4:K32" si="0">(C4+D4+E4+F4)/4</f>
        <v>72.874444444444435</v>
      </c>
    </row>
    <row r="5" spans="1:11" x14ac:dyDescent="0.25">
      <c r="A5" s="34">
        <v>3</v>
      </c>
      <c r="B5" s="283" t="s">
        <v>147</v>
      </c>
      <c r="C5" s="37">
        <v>61.4</v>
      </c>
      <c r="D5" s="37">
        <v>30.444444444444443</v>
      </c>
      <c r="E5" s="37">
        <v>80.44</v>
      </c>
      <c r="F5" s="37">
        <v>82.63</v>
      </c>
      <c r="G5" s="37"/>
      <c r="H5" s="37"/>
      <c r="I5" s="37"/>
      <c r="J5" s="37"/>
      <c r="K5" s="121">
        <f t="shared" si="0"/>
        <v>63.728611111111107</v>
      </c>
    </row>
    <row r="6" spans="1:11" x14ac:dyDescent="0.25">
      <c r="A6" s="34">
        <v>4</v>
      </c>
      <c r="B6" s="283" t="s">
        <v>149</v>
      </c>
      <c r="C6" s="37">
        <v>84.5</v>
      </c>
      <c r="D6" s="37">
        <v>70.888888888888886</v>
      </c>
      <c r="E6" s="37">
        <v>83.78</v>
      </c>
      <c r="F6" s="37">
        <v>87.38</v>
      </c>
      <c r="G6" s="37"/>
      <c r="H6" s="37"/>
      <c r="I6" s="37"/>
      <c r="J6" s="37"/>
      <c r="K6" s="121">
        <f t="shared" si="0"/>
        <v>81.637222222222221</v>
      </c>
    </row>
    <row r="7" spans="1:11" x14ac:dyDescent="0.25">
      <c r="A7" s="34">
        <v>5</v>
      </c>
      <c r="B7" s="283" t="s">
        <v>151</v>
      </c>
      <c r="C7" s="37">
        <v>85.3</v>
      </c>
      <c r="D7" s="37">
        <v>79.888888888888886</v>
      </c>
      <c r="E7" s="37">
        <v>72.33</v>
      </c>
      <c r="F7" s="37">
        <v>76.5</v>
      </c>
      <c r="G7" s="37"/>
      <c r="H7" s="37"/>
      <c r="I7" s="37"/>
      <c r="J7" s="37"/>
      <c r="K7" s="121">
        <f t="shared" si="0"/>
        <v>78.504722222222213</v>
      </c>
    </row>
    <row r="8" spans="1:11" x14ac:dyDescent="0.25">
      <c r="A8" s="34">
        <v>6</v>
      </c>
      <c r="B8" s="283" t="s">
        <v>153</v>
      </c>
      <c r="C8" s="37">
        <v>76.3</v>
      </c>
      <c r="D8" s="37">
        <v>74</v>
      </c>
      <c r="E8" s="37">
        <v>78.33</v>
      </c>
      <c r="F8" s="37">
        <v>89.13</v>
      </c>
      <c r="G8" s="37"/>
      <c r="H8" s="37"/>
      <c r="I8" s="37"/>
      <c r="J8" s="37"/>
      <c r="K8" s="121">
        <f t="shared" si="0"/>
        <v>79.44</v>
      </c>
    </row>
    <row r="9" spans="1:11" x14ac:dyDescent="0.25">
      <c r="A9" s="34">
        <v>7</v>
      </c>
      <c r="B9" s="283" t="s">
        <v>155</v>
      </c>
      <c r="C9" s="37">
        <v>77.400000000000006</v>
      </c>
      <c r="D9" s="37">
        <v>74.777777777777771</v>
      </c>
      <c r="E9" s="37">
        <v>87.56</v>
      </c>
      <c r="F9" s="37">
        <v>88.13</v>
      </c>
      <c r="G9" s="37"/>
      <c r="H9" s="37"/>
      <c r="I9" s="37"/>
      <c r="J9" s="37"/>
      <c r="K9" s="121">
        <f t="shared" si="0"/>
        <v>81.966944444444437</v>
      </c>
    </row>
    <row r="10" spans="1:11" x14ac:dyDescent="0.25">
      <c r="A10" s="34">
        <v>8</v>
      </c>
      <c r="B10" s="283" t="s">
        <v>157</v>
      </c>
      <c r="C10" s="37">
        <v>72.3</v>
      </c>
      <c r="D10" s="37">
        <v>75.333333333333329</v>
      </c>
      <c r="E10" s="37">
        <v>82.78</v>
      </c>
      <c r="F10" s="37">
        <v>81.75</v>
      </c>
      <c r="G10" s="37"/>
      <c r="H10" s="37"/>
      <c r="I10" s="37"/>
      <c r="J10" s="37"/>
      <c r="K10" s="121">
        <f t="shared" si="0"/>
        <v>78.040833333333325</v>
      </c>
    </row>
    <row r="11" spans="1:11" x14ac:dyDescent="0.25">
      <c r="A11" s="34">
        <v>9</v>
      </c>
      <c r="B11" s="283" t="s">
        <v>159</v>
      </c>
      <c r="C11" s="37">
        <v>65.2</v>
      </c>
      <c r="D11" s="37">
        <v>67.777777777777771</v>
      </c>
      <c r="E11" s="37">
        <v>73.22</v>
      </c>
      <c r="F11" s="37">
        <v>73.38</v>
      </c>
      <c r="G11" s="37"/>
      <c r="H11" s="37"/>
      <c r="I11" s="37"/>
      <c r="J11" s="37"/>
      <c r="K11" s="121">
        <f t="shared" si="0"/>
        <v>69.894444444444446</v>
      </c>
    </row>
    <row r="12" spans="1:11" x14ac:dyDescent="0.25">
      <c r="A12" s="34">
        <v>10</v>
      </c>
      <c r="B12" s="283" t="s">
        <v>161</v>
      </c>
      <c r="C12" s="37">
        <v>70.099999999999994</v>
      </c>
      <c r="D12" s="37">
        <v>68.666666666666671</v>
      </c>
      <c r="E12" s="37">
        <v>89</v>
      </c>
      <c r="F12" s="37">
        <v>91.13</v>
      </c>
      <c r="G12" s="37"/>
      <c r="H12" s="37"/>
      <c r="I12" s="37"/>
      <c r="J12" s="37"/>
      <c r="K12" s="121">
        <f t="shared" si="0"/>
        <v>79.724166666666662</v>
      </c>
    </row>
    <row r="13" spans="1:11" x14ac:dyDescent="0.25">
      <c r="A13" s="34">
        <v>11</v>
      </c>
      <c r="B13" s="283" t="s">
        <v>163</v>
      </c>
      <c r="C13" s="37">
        <v>87.4</v>
      </c>
      <c r="D13" s="37">
        <v>79.333333333333329</v>
      </c>
      <c r="E13" s="37">
        <v>75.89</v>
      </c>
      <c r="F13" s="37">
        <v>60.5</v>
      </c>
      <c r="G13" s="37"/>
      <c r="H13" s="37"/>
      <c r="I13" s="37"/>
      <c r="J13" s="37"/>
      <c r="K13" s="121">
        <f t="shared" si="0"/>
        <v>75.780833333333334</v>
      </c>
    </row>
    <row r="14" spans="1:11" x14ac:dyDescent="0.25">
      <c r="A14" s="34">
        <v>12</v>
      </c>
      <c r="B14" s="283" t="s">
        <v>165</v>
      </c>
      <c r="C14" s="37">
        <v>79.900000000000006</v>
      </c>
      <c r="D14" s="37">
        <v>76.111111111111114</v>
      </c>
      <c r="E14" s="37">
        <v>57</v>
      </c>
      <c r="F14" s="37">
        <v>15.75</v>
      </c>
      <c r="G14" s="37" t="s">
        <v>102</v>
      </c>
      <c r="H14" s="37"/>
      <c r="I14" s="37"/>
      <c r="J14" s="37"/>
      <c r="K14" s="121">
        <f t="shared" si="0"/>
        <v>57.19027777777778</v>
      </c>
    </row>
    <row r="15" spans="1:11" x14ac:dyDescent="0.25">
      <c r="A15" s="34">
        <v>13</v>
      </c>
      <c r="B15" s="283" t="s">
        <v>167</v>
      </c>
      <c r="C15" s="37">
        <v>61.4</v>
      </c>
      <c r="D15" s="37">
        <v>43.888888888888886</v>
      </c>
      <c r="E15" s="37">
        <v>77.56</v>
      </c>
      <c r="F15" s="37">
        <v>89</v>
      </c>
      <c r="G15" s="37"/>
      <c r="H15" s="37"/>
      <c r="I15" s="37"/>
      <c r="J15" s="37"/>
      <c r="K15" s="121">
        <f t="shared" si="0"/>
        <v>67.962222222222223</v>
      </c>
    </row>
    <row r="16" spans="1:11" x14ac:dyDescent="0.25">
      <c r="A16" s="34">
        <v>14</v>
      </c>
      <c r="B16" s="283" t="s">
        <v>170</v>
      </c>
      <c r="C16" s="37">
        <v>73.2</v>
      </c>
      <c r="D16" s="37">
        <v>69</v>
      </c>
      <c r="E16" s="37">
        <v>56.33</v>
      </c>
      <c r="F16" s="37">
        <v>32.25</v>
      </c>
      <c r="G16" s="37"/>
      <c r="H16" s="37"/>
      <c r="I16" s="37"/>
      <c r="J16" s="37"/>
      <c r="K16" s="121">
        <f t="shared" si="0"/>
        <v>57.694999999999993</v>
      </c>
    </row>
    <row r="17" spans="1:11" x14ac:dyDescent="0.25">
      <c r="A17" s="34">
        <v>15</v>
      </c>
      <c r="B17" s="283" t="s">
        <v>172</v>
      </c>
      <c r="C17" s="37">
        <v>67.5</v>
      </c>
      <c r="D17" s="37">
        <v>47.111111111111114</v>
      </c>
      <c r="E17" s="37">
        <v>79.44</v>
      </c>
      <c r="F17" s="37">
        <v>32.130000000000003</v>
      </c>
      <c r="G17" s="37" t="s">
        <v>238</v>
      </c>
      <c r="H17" s="37"/>
      <c r="I17" s="37"/>
      <c r="J17" s="37"/>
      <c r="K17" s="121">
        <f t="shared" si="0"/>
        <v>56.545277777777777</v>
      </c>
    </row>
    <row r="18" spans="1:11" x14ac:dyDescent="0.25">
      <c r="A18" s="34">
        <v>16</v>
      </c>
      <c r="B18" s="283">
        <v>200817</v>
      </c>
      <c r="C18" s="37">
        <v>80.900000000000006</v>
      </c>
      <c r="D18" s="37">
        <v>80.27</v>
      </c>
      <c r="E18" s="37">
        <v>80.33</v>
      </c>
      <c r="F18" s="37">
        <v>80.63</v>
      </c>
      <c r="G18" s="37"/>
      <c r="H18" s="37"/>
      <c r="I18" s="37"/>
      <c r="J18" s="37"/>
      <c r="K18" s="121">
        <f t="shared" si="0"/>
        <v>80.532499999999999</v>
      </c>
    </row>
    <row r="19" spans="1:11" x14ac:dyDescent="0.25">
      <c r="A19" s="34">
        <v>17</v>
      </c>
      <c r="B19" s="283" t="s">
        <v>173</v>
      </c>
      <c r="C19" s="37">
        <v>73</v>
      </c>
      <c r="D19" s="37">
        <v>70</v>
      </c>
      <c r="E19" s="37">
        <v>84.44</v>
      </c>
      <c r="F19" s="37">
        <v>85.63</v>
      </c>
      <c r="G19" s="37"/>
      <c r="H19" s="37"/>
      <c r="I19" s="37"/>
      <c r="J19" s="37"/>
      <c r="K19" s="121">
        <f t="shared" si="0"/>
        <v>78.267499999999998</v>
      </c>
    </row>
    <row r="20" spans="1:11" x14ac:dyDescent="0.25">
      <c r="A20" s="34">
        <v>18</v>
      </c>
      <c r="B20" s="283" t="s">
        <v>174</v>
      </c>
      <c r="C20" s="37">
        <v>79.7</v>
      </c>
      <c r="D20" s="37">
        <v>74.555555555555557</v>
      </c>
      <c r="E20" s="37">
        <v>77.89</v>
      </c>
      <c r="F20" s="37">
        <v>70.75</v>
      </c>
      <c r="G20" s="37"/>
      <c r="H20" s="37"/>
      <c r="I20" s="37"/>
      <c r="J20" s="37"/>
      <c r="K20" s="121">
        <f t="shared" si="0"/>
        <v>75.723888888888894</v>
      </c>
    </row>
    <row r="21" spans="1:11" x14ac:dyDescent="0.25">
      <c r="A21" s="34">
        <v>19</v>
      </c>
      <c r="B21" s="283" t="s">
        <v>175</v>
      </c>
      <c r="C21" s="37">
        <v>64.7</v>
      </c>
      <c r="D21" s="37">
        <v>70.666666666666671</v>
      </c>
      <c r="E21" s="37">
        <v>93.22</v>
      </c>
      <c r="F21" s="37">
        <v>92.5</v>
      </c>
      <c r="G21" s="37"/>
      <c r="H21" s="37"/>
      <c r="I21" s="37"/>
      <c r="J21" s="37"/>
      <c r="K21" s="121">
        <f t="shared" si="0"/>
        <v>80.271666666666675</v>
      </c>
    </row>
    <row r="22" spans="1:11" x14ac:dyDescent="0.25">
      <c r="A22" s="34">
        <v>20</v>
      </c>
      <c r="B22" s="283" t="s">
        <v>176</v>
      </c>
      <c r="C22" s="37">
        <v>61.2</v>
      </c>
      <c r="D22" s="37">
        <v>49.555555555555557</v>
      </c>
      <c r="E22" s="37">
        <v>87</v>
      </c>
      <c r="F22" s="37">
        <v>86.38</v>
      </c>
      <c r="G22" s="37"/>
      <c r="H22" s="37"/>
      <c r="I22" s="37"/>
      <c r="J22" s="37"/>
      <c r="K22" s="121">
        <f t="shared" si="0"/>
        <v>71.033888888888896</v>
      </c>
    </row>
    <row r="23" spans="1:11" x14ac:dyDescent="0.25">
      <c r="A23" s="34">
        <v>21</v>
      </c>
      <c r="B23" s="283" t="s">
        <v>177</v>
      </c>
      <c r="C23" s="37">
        <v>84.1</v>
      </c>
      <c r="D23" s="37">
        <v>79.777777777777771</v>
      </c>
      <c r="E23" s="37">
        <v>84.11</v>
      </c>
      <c r="F23" s="37">
        <v>91.13</v>
      </c>
      <c r="G23" s="37"/>
      <c r="H23" s="37"/>
      <c r="I23" s="37"/>
      <c r="J23" s="37"/>
      <c r="K23" s="121">
        <f t="shared" si="0"/>
        <v>84.779444444444437</v>
      </c>
    </row>
    <row r="24" spans="1:11" x14ac:dyDescent="0.25">
      <c r="A24" s="34">
        <v>22</v>
      </c>
      <c r="B24" s="283" t="s">
        <v>178</v>
      </c>
      <c r="C24" s="37">
        <v>85.5</v>
      </c>
      <c r="D24" s="37">
        <v>78.666666666666671</v>
      </c>
      <c r="E24" s="37">
        <v>71</v>
      </c>
      <c r="F24" s="37">
        <v>51.88</v>
      </c>
      <c r="G24" s="37"/>
      <c r="H24" s="37"/>
      <c r="I24" s="37"/>
      <c r="J24" s="37"/>
      <c r="K24" s="121">
        <f t="shared" si="0"/>
        <v>71.76166666666667</v>
      </c>
    </row>
    <row r="25" spans="1:11" x14ac:dyDescent="0.25">
      <c r="A25" s="34">
        <v>23</v>
      </c>
      <c r="B25" s="283" t="s">
        <v>179</v>
      </c>
      <c r="C25" s="37">
        <v>64.400000000000006</v>
      </c>
      <c r="D25" s="37">
        <v>61.222222222222221</v>
      </c>
      <c r="E25" s="37">
        <v>64.56</v>
      </c>
      <c r="F25" s="37">
        <v>40.630000000000003</v>
      </c>
      <c r="G25" s="37" t="s">
        <v>102</v>
      </c>
      <c r="H25" s="37"/>
      <c r="I25" s="37"/>
      <c r="J25" s="37"/>
      <c r="K25" s="121">
        <f t="shared" si="0"/>
        <v>57.703055555555558</v>
      </c>
    </row>
    <row r="26" spans="1:11" x14ac:dyDescent="0.25">
      <c r="A26" s="34">
        <v>24</v>
      </c>
      <c r="B26" s="283" t="s">
        <v>180</v>
      </c>
      <c r="C26" s="37">
        <v>63.1</v>
      </c>
      <c r="D26" s="37">
        <v>58.111111111111114</v>
      </c>
      <c r="E26" s="37">
        <v>91.22</v>
      </c>
      <c r="F26" s="37">
        <v>91.38</v>
      </c>
      <c r="G26" s="37"/>
      <c r="H26" s="37"/>
      <c r="I26" s="37"/>
      <c r="J26" s="37"/>
      <c r="K26" s="121">
        <f t="shared" si="0"/>
        <v>75.952777777777783</v>
      </c>
    </row>
    <row r="27" spans="1:11" x14ac:dyDescent="0.25">
      <c r="A27" s="34">
        <v>25</v>
      </c>
      <c r="B27" s="283" t="s">
        <v>181</v>
      </c>
      <c r="C27" s="37">
        <v>89.1</v>
      </c>
      <c r="D27" s="37">
        <v>83.666666666666671</v>
      </c>
      <c r="E27" s="37">
        <v>83.67</v>
      </c>
      <c r="F27" s="37">
        <v>88.38</v>
      </c>
      <c r="G27" s="37"/>
      <c r="H27" s="37"/>
      <c r="I27" s="37"/>
      <c r="J27" s="37"/>
      <c r="K27" s="121">
        <f t="shared" si="0"/>
        <v>86.204166666666666</v>
      </c>
    </row>
    <row r="28" spans="1:11" x14ac:dyDescent="0.25">
      <c r="A28" s="34">
        <v>26</v>
      </c>
      <c r="B28" s="283" t="s">
        <v>182</v>
      </c>
      <c r="C28" s="37">
        <v>80.3</v>
      </c>
      <c r="D28" s="37">
        <v>77</v>
      </c>
      <c r="E28" s="37">
        <v>91.67</v>
      </c>
      <c r="F28" s="37">
        <v>91.38</v>
      </c>
      <c r="G28" s="37"/>
      <c r="H28" s="37"/>
      <c r="I28" s="37"/>
      <c r="J28" s="37"/>
      <c r="K28" s="121">
        <f t="shared" si="0"/>
        <v>85.087500000000006</v>
      </c>
    </row>
    <row r="29" spans="1:11" x14ac:dyDescent="0.25">
      <c r="A29" s="34">
        <v>27</v>
      </c>
      <c r="B29" s="283" t="s">
        <v>183</v>
      </c>
      <c r="C29" s="37">
        <v>85</v>
      </c>
      <c r="D29" s="37">
        <v>80.333333333333329</v>
      </c>
      <c r="E29" s="37">
        <v>90.44</v>
      </c>
      <c r="F29" s="37">
        <v>90.38</v>
      </c>
      <c r="G29" s="37"/>
      <c r="H29" s="37"/>
      <c r="I29" s="37"/>
      <c r="J29" s="37"/>
      <c r="K29" s="121">
        <f t="shared" si="0"/>
        <v>86.538333333333327</v>
      </c>
    </row>
    <row r="30" spans="1:11" x14ac:dyDescent="0.25">
      <c r="A30" s="34">
        <v>28</v>
      </c>
      <c r="B30" s="283" t="s">
        <v>184</v>
      </c>
      <c r="C30" s="37">
        <v>81.5</v>
      </c>
      <c r="D30" s="37">
        <v>78.222222222222229</v>
      </c>
      <c r="E30" s="37">
        <v>77.11</v>
      </c>
      <c r="F30" s="37">
        <v>76.13</v>
      </c>
      <c r="G30" s="37"/>
      <c r="H30" s="37"/>
      <c r="I30" s="37"/>
      <c r="J30" s="37"/>
      <c r="K30" s="121">
        <f t="shared" si="0"/>
        <v>78.240555555555559</v>
      </c>
    </row>
    <row r="31" spans="1:11" x14ac:dyDescent="0.25">
      <c r="A31" s="34">
        <v>29</v>
      </c>
      <c r="B31" s="283" t="s">
        <v>186</v>
      </c>
      <c r="C31" s="37">
        <v>77.900000000000006</v>
      </c>
      <c r="D31" s="37">
        <v>67.666666666666671</v>
      </c>
      <c r="E31" s="37">
        <v>70.33</v>
      </c>
      <c r="F31" s="37">
        <v>76.25</v>
      </c>
      <c r="G31" s="37"/>
      <c r="H31" s="37"/>
      <c r="I31" s="37"/>
      <c r="J31" s="37"/>
      <c r="K31" s="121">
        <f t="shared" si="0"/>
        <v>73.036666666666662</v>
      </c>
    </row>
    <row r="32" spans="1:11" x14ac:dyDescent="0.25">
      <c r="A32" s="34">
        <v>30</v>
      </c>
      <c r="B32" s="283" t="s">
        <v>187</v>
      </c>
      <c r="C32" s="37">
        <v>62.2</v>
      </c>
      <c r="D32" s="37">
        <v>57.111111111111114</v>
      </c>
      <c r="E32" s="37">
        <v>77.22</v>
      </c>
      <c r="F32" s="37">
        <v>79.75</v>
      </c>
      <c r="G32" s="37"/>
      <c r="H32" s="37"/>
      <c r="I32" s="37"/>
      <c r="J32" s="37"/>
      <c r="K32" s="121">
        <f t="shared" si="0"/>
        <v>69.070277777777775</v>
      </c>
    </row>
    <row r="33" spans="2:7" x14ac:dyDescent="0.25">
      <c r="D33" s="1"/>
    </row>
    <row r="34" spans="2:7" x14ac:dyDescent="0.25">
      <c r="B34" s="35" t="s">
        <v>144</v>
      </c>
      <c r="C34" s="36">
        <v>66.8</v>
      </c>
      <c r="D34" s="37">
        <v>74</v>
      </c>
      <c r="E34" t="s">
        <v>237</v>
      </c>
      <c r="G34" t="s">
        <v>238</v>
      </c>
    </row>
    <row r="36" spans="2:7" x14ac:dyDescent="0.25">
      <c r="B36" s="117" t="s">
        <v>185</v>
      </c>
      <c r="C36" s="118">
        <v>73.3</v>
      </c>
      <c r="D36" s="119">
        <v>71.111111111111114</v>
      </c>
      <c r="E36" s="120" t="s">
        <v>235</v>
      </c>
      <c r="F36" s="120"/>
      <c r="G36" s="120" t="s">
        <v>236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" sqref="K1:K17"/>
    </sheetView>
  </sheetViews>
  <sheetFormatPr defaultRowHeight="15" x14ac:dyDescent="0.25"/>
  <cols>
    <col min="2" max="2" width="12.42578125" customWidth="1"/>
  </cols>
  <sheetData>
    <row r="1" spans="1:12" ht="33.75" x14ac:dyDescent="0.25">
      <c r="A1" s="38" t="s">
        <v>103</v>
      </c>
      <c r="B1" s="39" t="s">
        <v>104</v>
      </c>
      <c r="C1" s="40" t="s">
        <v>131</v>
      </c>
      <c r="D1" s="40" t="s">
        <v>132</v>
      </c>
      <c r="E1" s="40" t="s">
        <v>133</v>
      </c>
      <c r="F1" s="40" t="s">
        <v>134</v>
      </c>
      <c r="G1" s="40" t="s">
        <v>135</v>
      </c>
      <c r="H1" s="40" t="s">
        <v>136</v>
      </c>
      <c r="I1" s="40" t="s">
        <v>137</v>
      </c>
      <c r="J1" s="40" t="s">
        <v>138</v>
      </c>
      <c r="K1" s="287" t="s">
        <v>4</v>
      </c>
    </row>
    <row r="2" spans="1:12" x14ac:dyDescent="0.25">
      <c r="A2" s="191" t="s">
        <v>4</v>
      </c>
      <c r="B2" s="191"/>
      <c r="C2" s="41"/>
      <c r="D2" s="41"/>
      <c r="E2" s="41"/>
      <c r="F2" s="41"/>
      <c r="G2" s="41"/>
      <c r="H2" s="41"/>
      <c r="I2" s="41"/>
      <c r="J2" s="41"/>
      <c r="K2" s="288"/>
    </row>
    <row r="3" spans="1:12" x14ac:dyDescent="0.25">
      <c r="A3" s="123" t="s">
        <v>139</v>
      </c>
      <c r="B3" s="284" t="s">
        <v>188</v>
      </c>
      <c r="C3" s="124">
        <v>74.25</v>
      </c>
      <c r="D3" s="124">
        <v>62.5</v>
      </c>
      <c r="E3" s="124">
        <v>81.58</v>
      </c>
      <c r="F3" s="128">
        <v>72.27</v>
      </c>
      <c r="G3" s="128"/>
      <c r="H3" s="128"/>
      <c r="I3" s="128"/>
      <c r="J3" s="128"/>
      <c r="K3" s="289">
        <f>(C3+D3+E3+F3)/4</f>
        <v>72.649999999999991</v>
      </c>
    </row>
    <row r="4" spans="1:12" x14ac:dyDescent="0.25">
      <c r="A4" s="123" t="s">
        <v>141</v>
      </c>
      <c r="B4" s="284" t="s">
        <v>189</v>
      </c>
      <c r="C4" s="124">
        <v>81.75</v>
      </c>
      <c r="D4" s="124">
        <v>73.5</v>
      </c>
      <c r="E4" s="124">
        <v>90.42</v>
      </c>
      <c r="F4" s="128">
        <v>89.09</v>
      </c>
      <c r="G4" s="128"/>
      <c r="H4" s="128"/>
      <c r="I4" s="128"/>
      <c r="J4" s="128"/>
      <c r="K4" s="289">
        <f t="shared" ref="K4:K17" si="0">(C4+D4+E4+F4)/4</f>
        <v>83.69</v>
      </c>
    </row>
    <row r="5" spans="1:12" x14ac:dyDescent="0.25">
      <c r="A5" s="123" t="s">
        <v>143</v>
      </c>
      <c r="B5" s="284" t="s">
        <v>190</v>
      </c>
      <c r="C5" s="124">
        <v>87.666666666666671</v>
      </c>
      <c r="D5" s="124">
        <v>76.083333333333329</v>
      </c>
      <c r="E5" s="124">
        <v>91.58</v>
      </c>
      <c r="F5" s="128">
        <v>90.82</v>
      </c>
      <c r="G5" s="128"/>
      <c r="H5" s="128"/>
      <c r="I5" s="128"/>
      <c r="J5" s="128"/>
      <c r="K5" s="289">
        <f t="shared" si="0"/>
        <v>86.537499999999994</v>
      </c>
    </row>
    <row r="6" spans="1:12" x14ac:dyDescent="0.25">
      <c r="A6" s="123" t="s">
        <v>145</v>
      </c>
      <c r="B6" s="284" t="s">
        <v>191</v>
      </c>
      <c r="C6" s="124">
        <v>70.916666666666671</v>
      </c>
      <c r="D6" s="124">
        <v>65.083333333333329</v>
      </c>
      <c r="E6" s="124">
        <v>77</v>
      </c>
      <c r="F6" s="128">
        <v>81.180000000000007</v>
      </c>
      <c r="G6" s="128"/>
      <c r="H6" s="128"/>
      <c r="I6" s="128"/>
      <c r="J6" s="128"/>
      <c r="K6" s="289">
        <f t="shared" si="0"/>
        <v>73.545000000000002</v>
      </c>
    </row>
    <row r="7" spans="1:12" x14ac:dyDescent="0.25">
      <c r="A7" s="123" t="s">
        <v>146</v>
      </c>
      <c r="B7" s="284" t="s">
        <v>192</v>
      </c>
      <c r="C7" s="124">
        <v>86.333333333333329</v>
      </c>
      <c r="D7" s="124">
        <v>73.75</v>
      </c>
      <c r="E7" s="124">
        <v>90.33</v>
      </c>
      <c r="F7" s="128">
        <v>87</v>
      </c>
      <c r="G7" s="128"/>
      <c r="H7" s="128"/>
      <c r="I7" s="128"/>
      <c r="J7" s="128"/>
      <c r="K7" s="289">
        <f t="shared" si="0"/>
        <v>84.353333333333325</v>
      </c>
    </row>
    <row r="8" spans="1:12" x14ac:dyDescent="0.25">
      <c r="A8" s="123">
        <v>6</v>
      </c>
      <c r="B8" s="284">
        <v>210023</v>
      </c>
      <c r="C8" s="124">
        <v>64.22</v>
      </c>
      <c r="D8" s="124">
        <v>52.5</v>
      </c>
      <c r="E8" s="124">
        <v>70.5</v>
      </c>
      <c r="F8" s="128">
        <v>74.64</v>
      </c>
      <c r="G8" s="128"/>
      <c r="H8" s="128"/>
      <c r="I8" s="128"/>
      <c r="J8" s="128"/>
      <c r="K8" s="289">
        <f t="shared" si="0"/>
        <v>65.465000000000003</v>
      </c>
    </row>
    <row r="9" spans="1:12" x14ac:dyDescent="0.25">
      <c r="A9" s="123">
        <v>7</v>
      </c>
      <c r="B9" s="284" t="s">
        <v>193</v>
      </c>
      <c r="C9" s="124">
        <v>0</v>
      </c>
      <c r="D9" s="124">
        <v>72.5</v>
      </c>
      <c r="E9" s="124">
        <v>88.75</v>
      </c>
      <c r="F9" s="128">
        <v>87.73</v>
      </c>
      <c r="G9" s="128"/>
      <c r="H9" s="128"/>
      <c r="I9" s="128"/>
      <c r="J9" s="128"/>
      <c r="K9" s="289">
        <f t="shared" si="0"/>
        <v>62.245000000000005</v>
      </c>
    </row>
    <row r="10" spans="1:12" x14ac:dyDescent="0.25">
      <c r="A10" s="123">
        <v>8</v>
      </c>
      <c r="B10" s="284">
        <v>222253</v>
      </c>
      <c r="C10" s="124" t="s">
        <v>98</v>
      </c>
      <c r="D10" s="124" t="s">
        <v>234</v>
      </c>
      <c r="E10" s="124" t="s">
        <v>98</v>
      </c>
      <c r="F10" s="128">
        <v>55.82</v>
      </c>
      <c r="G10" s="128"/>
      <c r="H10" s="128"/>
      <c r="I10" s="128"/>
      <c r="J10" s="128"/>
      <c r="K10" s="289">
        <v>55.82</v>
      </c>
      <c r="L10" t="s">
        <v>98</v>
      </c>
    </row>
    <row r="11" spans="1:12" x14ac:dyDescent="0.25">
      <c r="A11" s="123">
        <v>9</v>
      </c>
      <c r="B11" s="284" t="s">
        <v>194</v>
      </c>
      <c r="C11" s="124">
        <v>87.416666666666671</v>
      </c>
      <c r="D11" s="124">
        <v>76.5</v>
      </c>
      <c r="E11" s="124">
        <v>90.25</v>
      </c>
      <c r="F11" s="128">
        <v>90.64</v>
      </c>
      <c r="G11" s="128"/>
      <c r="H11" s="128"/>
      <c r="I11" s="128"/>
      <c r="J11" s="128"/>
      <c r="K11" s="289">
        <f t="shared" si="0"/>
        <v>86.201666666666668</v>
      </c>
    </row>
    <row r="12" spans="1:12" x14ac:dyDescent="0.25">
      <c r="A12" s="123">
        <v>10</v>
      </c>
      <c r="B12" s="284" t="s">
        <v>195</v>
      </c>
      <c r="C12" s="124">
        <v>86.583333333333329</v>
      </c>
      <c r="D12" s="124">
        <v>74.5</v>
      </c>
      <c r="E12" s="124">
        <v>90.58</v>
      </c>
      <c r="F12" s="128">
        <v>90.09</v>
      </c>
      <c r="G12" s="128"/>
      <c r="H12" s="128"/>
      <c r="I12" s="128"/>
      <c r="J12" s="128"/>
      <c r="K12" s="289">
        <f t="shared" si="0"/>
        <v>85.438333333333333</v>
      </c>
    </row>
    <row r="13" spans="1:12" x14ac:dyDescent="0.25">
      <c r="A13" s="123">
        <v>11</v>
      </c>
      <c r="B13" s="284">
        <v>211240</v>
      </c>
      <c r="C13" s="124">
        <v>92.1</v>
      </c>
      <c r="D13" s="124">
        <v>82.44</v>
      </c>
      <c r="E13" s="124">
        <v>68.25</v>
      </c>
      <c r="F13" s="128">
        <v>79.64</v>
      </c>
      <c r="G13" s="128"/>
      <c r="H13" s="128"/>
      <c r="I13" s="128"/>
      <c r="J13" s="128"/>
      <c r="K13" s="289">
        <f t="shared" si="0"/>
        <v>80.607500000000002</v>
      </c>
    </row>
    <row r="14" spans="1:12" x14ac:dyDescent="0.25">
      <c r="A14" s="123">
        <v>12</v>
      </c>
      <c r="B14" s="284" t="s">
        <v>196</v>
      </c>
      <c r="C14" s="124">
        <v>81.416666666666671</v>
      </c>
      <c r="D14" s="124">
        <v>72.666666666666671</v>
      </c>
      <c r="E14" s="124">
        <v>91.08</v>
      </c>
      <c r="F14" s="128">
        <v>92.09</v>
      </c>
      <c r="G14" s="128"/>
      <c r="H14" s="128"/>
      <c r="I14" s="128"/>
      <c r="J14" s="128"/>
      <c r="K14" s="289">
        <f t="shared" si="0"/>
        <v>84.313333333333333</v>
      </c>
    </row>
    <row r="15" spans="1:12" x14ac:dyDescent="0.25">
      <c r="A15" s="123">
        <v>13</v>
      </c>
      <c r="B15" s="284" t="s">
        <v>197</v>
      </c>
      <c r="C15" s="124">
        <v>91.833333333333329</v>
      </c>
      <c r="D15" s="124">
        <v>74.083333333333329</v>
      </c>
      <c r="E15" s="124">
        <v>87.08</v>
      </c>
      <c r="F15" s="128">
        <v>88.27</v>
      </c>
      <c r="G15" s="128"/>
      <c r="H15" s="128"/>
      <c r="I15" s="128"/>
      <c r="J15" s="128"/>
      <c r="K15" s="289">
        <f t="shared" si="0"/>
        <v>85.316666666666663</v>
      </c>
    </row>
    <row r="16" spans="1:12" x14ac:dyDescent="0.25">
      <c r="A16" s="125">
        <v>14</v>
      </c>
      <c r="B16" s="285" t="s">
        <v>198</v>
      </c>
      <c r="C16" s="126">
        <v>75.166666666666671</v>
      </c>
      <c r="D16" s="126">
        <v>67</v>
      </c>
      <c r="E16" s="126">
        <v>88.25</v>
      </c>
      <c r="F16" s="129">
        <v>82.73</v>
      </c>
      <c r="G16" s="129"/>
      <c r="H16" s="129"/>
      <c r="I16" s="129"/>
      <c r="J16" s="129"/>
      <c r="K16" s="289">
        <f t="shared" si="0"/>
        <v>78.286666666666676</v>
      </c>
    </row>
    <row r="17" spans="1:11" x14ac:dyDescent="0.25">
      <c r="A17" s="122">
        <v>15</v>
      </c>
      <c r="B17" s="286" t="s">
        <v>199</v>
      </c>
      <c r="C17" s="127">
        <v>73.333333333333329</v>
      </c>
      <c r="D17" s="127">
        <v>66.416666666666671</v>
      </c>
      <c r="E17" s="131">
        <v>65</v>
      </c>
      <c r="F17" s="130">
        <v>54.82</v>
      </c>
      <c r="G17" s="130"/>
      <c r="H17" s="130"/>
      <c r="I17" s="130"/>
      <c r="J17" s="130"/>
      <c r="K17" s="289">
        <f t="shared" si="0"/>
        <v>64.892499999999998</v>
      </c>
    </row>
    <row r="18" spans="1:11" x14ac:dyDescent="0.25">
      <c r="C18" s="1" t="s">
        <v>98</v>
      </c>
    </row>
  </sheetData>
  <mergeCells count="1">
    <mergeCell ref="A2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workbookViewId="0">
      <selection activeCell="B3" sqref="B3:B21"/>
    </sheetView>
  </sheetViews>
  <sheetFormatPr defaultRowHeight="15" x14ac:dyDescent="0.25"/>
  <cols>
    <col min="2" max="2" width="13.85546875" customWidth="1"/>
  </cols>
  <sheetData>
    <row r="1" spans="1:13" ht="33.75" x14ac:dyDescent="0.25">
      <c r="A1" s="42" t="s">
        <v>103</v>
      </c>
      <c r="B1" s="43" t="s">
        <v>104</v>
      </c>
      <c r="C1" s="44" t="s">
        <v>131</v>
      </c>
      <c r="D1" s="44" t="s">
        <v>132</v>
      </c>
      <c r="E1" s="44" t="s">
        <v>133</v>
      </c>
      <c r="F1" s="44" t="s">
        <v>134</v>
      </c>
      <c r="G1" s="44" t="s">
        <v>135</v>
      </c>
      <c r="H1" s="44" t="s">
        <v>136</v>
      </c>
      <c r="I1" s="44" t="s">
        <v>137</v>
      </c>
      <c r="J1" s="44" t="s">
        <v>138</v>
      </c>
      <c r="K1" s="44" t="s">
        <v>200</v>
      </c>
      <c r="L1" s="44" t="s">
        <v>201</v>
      </c>
      <c r="M1" s="45" t="s">
        <v>4</v>
      </c>
    </row>
    <row r="2" spans="1:13" x14ac:dyDescent="0.25">
      <c r="A2" s="192" t="s">
        <v>4</v>
      </c>
      <c r="B2" s="19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5">
      <c r="A3" s="46" t="s">
        <v>139</v>
      </c>
      <c r="B3" s="290" t="s">
        <v>202</v>
      </c>
      <c r="C3" s="132">
        <v>68</v>
      </c>
      <c r="D3" s="132">
        <v>76</v>
      </c>
      <c r="E3" s="132">
        <v>89</v>
      </c>
      <c r="F3" s="132">
        <v>65.23</v>
      </c>
      <c r="G3" s="132"/>
      <c r="H3" s="132"/>
      <c r="I3" s="132"/>
      <c r="J3" s="132"/>
      <c r="K3" s="132"/>
      <c r="L3" s="132"/>
      <c r="M3" s="134">
        <f t="shared" ref="M3:M20" si="0">(C3+D3+E3+F3)/4</f>
        <v>74.557500000000005</v>
      </c>
    </row>
    <row r="4" spans="1:13" x14ac:dyDescent="0.25">
      <c r="A4" s="133">
        <v>2</v>
      </c>
      <c r="B4" s="290" t="s">
        <v>203</v>
      </c>
      <c r="C4" s="132">
        <v>76.099999999999994</v>
      </c>
      <c r="D4" s="132">
        <v>82.5</v>
      </c>
      <c r="E4" s="132">
        <v>93.91</v>
      </c>
      <c r="F4" s="132">
        <v>68.39</v>
      </c>
      <c r="G4" s="132"/>
      <c r="H4" s="132"/>
      <c r="I4" s="132"/>
      <c r="J4" s="132"/>
      <c r="K4" s="132"/>
      <c r="L4" s="132"/>
      <c r="M4" s="134">
        <f t="shared" si="0"/>
        <v>80.224999999999994</v>
      </c>
    </row>
    <row r="5" spans="1:13" x14ac:dyDescent="0.25">
      <c r="A5" s="46">
        <v>3</v>
      </c>
      <c r="B5" s="290" t="s">
        <v>204</v>
      </c>
      <c r="C5" s="132">
        <v>76.5</v>
      </c>
      <c r="D5" s="132">
        <v>83.166666666666671</v>
      </c>
      <c r="E5" s="132">
        <v>89.18</v>
      </c>
      <c r="F5" s="132">
        <v>67.31</v>
      </c>
      <c r="G5" s="132"/>
      <c r="H5" s="132"/>
      <c r="I5" s="132"/>
      <c r="J5" s="132"/>
      <c r="K5" s="132"/>
      <c r="L5" s="132"/>
      <c r="M5" s="134">
        <f t="shared" si="0"/>
        <v>79.039166666666674</v>
      </c>
    </row>
    <row r="6" spans="1:13" x14ac:dyDescent="0.25">
      <c r="A6" s="46">
        <v>4</v>
      </c>
      <c r="B6" s="290" t="s">
        <v>205</v>
      </c>
      <c r="C6" s="132">
        <v>56.9</v>
      </c>
      <c r="D6" s="132">
        <v>69.083333333333329</v>
      </c>
      <c r="E6" s="132">
        <v>80.819999999999993</v>
      </c>
      <c r="F6" s="132">
        <v>62.54</v>
      </c>
      <c r="G6" s="132"/>
      <c r="H6" s="132"/>
      <c r="I6" s="132"/>
      <c r="J6" s="132"/>
      <c r="K6" s="132"/>
      <c r="L6" s="132"/>
      <c r="M6" s="134">
        <f t="shared" si="0"/>
        <v>67.335833333333326</v>
      </c>
    </row>
    <row r="7" spans="1:13" x14ac:dyDescent="0.25">
      <c r="A7" s="46">
        <v>5</v>
      </c>
      <c r="B7" s="290" t="s">
        <v>206</v>
      </c>
      <c r="C7" s="132">
        <v>55.9</v>
      </c>
      <c r="D7" s="132">
        <v>61.416666666666664</v>
      </c>
      <c r="E7" s="132">
        <v>71.459999999999994</v>
      </c>
      <c r="F7" s="132">
        <v>49.92</v>
      </c>
      <c r="G7" s="132"/>
      <c r="H7" s="132"/>
      <c r="I7" s="132"/>
      <c r="J7" s="132"/>
      <c r="K7" s="132"/>
      <c r="L7" s="132"/>
      <c r="M7" s="134">
        <f t="shared" si="0"/>
        <v>59.674166666666665</v>
      </c>
    </row>
    <row r="8" spans="1:13" x14ac:dyDescent="0.25">
      <c r="A8" s="46">
        <v>6</v>
      </c>
      <c r="B8" s="290" t="s">
        <v>207</v>
      </c>
      <c r="C8" s="132">
        <v>68.3</v>
      </c>
      <c r="D8" s="132">
        <v>82.5</v>
      </c>
      <c r="E8" s="132">
        <v>90</v>
      </c>
      <c r="F8" s="132">
        <v>66.150000000000006</v>
      </c>
      <c r="G8" s="132"/>
      <c r="H8" s="132"/>
      <c r="I8" s="132"/>
      <c r="J8" s="132"/>
      <c r="K8" s="132"/>
      <c r="L8" s="132"/>
      <c r="M8" s="134">
        <f t="shared" si="0"/>
        <v>76.737500000000011</v>
      </c>
    </row>
    <row r="9" spans="1:13" x14ac:dyDescent="0.25">
      <c r="A9" s="46">
        <v>7</v>
      </c>
      <c r="B9" s="290" t="s">
        <v>208</v>
      </c>
      <c r="C9" s="132">
        <v>68.400000000000006</v>
      </c>
      <c r="D9" s="132">
        <v>76.166666666666671</v>
      </c>
      <c r="E9" s="132">
        <v>87</v>
      </c>
      <c r="F9" s="132">
        <v>61.62</v>
      </c>
      <c r="G9" s="132"/>
      <c r="H9" s="132"/>
      <c r="I9" s="132"/>
      <c r="J9" s="132"/>
      <c r="K9" s="132"/>
      <c r="L9" s="132"/>
      <c r="M9" s="134">
        <f t="shared" si="0"/>
        <v>73.296666666666667</v>
      </c>
    </row>
    <row r="10" spans="1:13" x14ac:dyDescent="0.25">
      <c r="A10" s="46">
        <v>8</v>
      </c>
      <c r="B10" s="290" t="s">
        <v>209</v>
      </c>
      <c r="C10" s="132">
        <v>62.6</v>
      </c>
      <c r="D10" s="132">
        <v>68.666666666666671</v>
      </c>
      <c r="E10" s="132">
        <v>74.010000000000005</v>
      </c>
      <c r="F10" s="132">
        <v>59.85</v>
      </c>
      <c r="G10" s="132"/>
      <c r="H10" s="132"/>
      <c r="I10" s="132"/>
      <c r="J10" s="132"/>
      <c r="K10" s="132"/>
      <c r="L10" s="132"/>
      <c r="M10" s="134">
        <f t="shared" si="0"/>
        <v>66.28166666666668</v>
      </c>
    </row>
    <row r="11" spans="1:13" x14ac:dyDescent="0.25">
      <c r="A11" s="46">
        <v>9</v>
      </c>
      <c r="B11" s="290" t="s">
        <v>210</v>
      </c>
      <c r="C11" s="132">
        <v>57.6</v>
      </c>
      <c r="D11" s="132">
        <v>62.916666666666664</v>
      </c>
      <c r="E11" s="132">
        <v>72.91</v>
      </c>
      <c r="F11" s="132">
        <v>56.31</v>
      </c>
      <c r="G11" s="132"/>
      <c r="H11" s="132"/>
      <c r="I11" s="132"/>
      <c r="J11" s="132"/>
      <c r="K11" s="132"/>
      <c r="L11" s="132"/>
      <c r="M11" s="134">
        <f t="shared" si="0"/>
        <v>62.43416666666667</v>
      </c>
    </row>
    <row r="12" spans="1:13" x14ac:dyDescent="0.25">
      <c r="A12" s="46">
        <v>10</v>
      </c>
      <c r="B12" s="290" t="s">
        <v>211</v>
      </c>
      <c r="C12" s="132">
        <v>68.3</v>
      </c>
      <c r="D12" s="132">
        <v>77.75</v>
      </c>
      <c r="E12" s="132">
        <v>90.1</v>
      </c>
      <c r="F12" s="132">
        <v>61.46</v>
      </c>
      <c r="G12" s="132"/>
      <c r="H12" s="132"/>
      <c r="I12" s="132"/>
      <c r="J12" s="132"/>
      <c r="K12" s="132"/>
      <c r="L12" s="132"/>
      <c r="M12" s="134">
        <f t="shared" si="0"/>
        <v>74.402500000000003</v>
      </c>
    </row>
    <row r="13" spans="1:13" x14ac:dyDescent="0.25">
      <c r="A13" s="46">
        <v>11</v>
      </c>
      <c r="B13" s="290" t="s">
        <v>212</v>
      </c>
      <c r="C13" s="132">
        <v>75.599999999999994</v>
      </c>
      <c r="D13" s="132">
        <v>81</v>
      </c>
      <c r="E13" s="132">
        <v>89.27</v>
      </c>
      <c r="F13" s="132">
        <v>67.39</v>
      </c>
      <c r="G13" s="132"/>
      <c r="H13" s="132"/>
      <c r="I13" s="132"/>
      <c r="J13" s="132"/>
      <c r="K13" s="132"/>
      <c r="L13" s="132"/>
      <c r="M13" s="134">
        <f t="shared" si="0"/>
        <v>78.314999999999998</v>
      </c>
    </row>
    <row r="14" spans="1:13" x14ac:dyDescent="0.25">
      <c r="A14" s="46">
        <v>12</v>
      </c>
      <c r="B14" s="290" t="s">
        <v>213</v>
      </c>
      <c r="C14" s="132">
        <v>77.900000000000006</v>
      </c>
      <c r="D14" s="132">
        <v>83.583333333333329</v>
      </c>
      <c r="E14" s="132">
        <v>92.27</v>
      </c>
      <c r="F14" s="132">
        <v>67.77</v>
      </c>
      <c r="G14" s="132"/>
      <c r="H14" s="132"/>
      <c r="I14" s="132"/>
      <c r="J14" s="132"/>
      <c r="K14" s="132"/>
      <c r="L14" s="132"/>
      <c r="M14" s="134">
        <f t="shared" si="0"/>
        <v>80.380833333333328</v>
      </c>
    </row>
    <row r="15" spans="1:13" x14ac:dyDescent="0.25">
      <c r="A15" s="46">
        <v>13</v>
      </c>
      <c r="B15" s="290" t="s">
        <v>214</v>
      </c>
      <c r="C15" s="132">
        <v>72.599999999999994</v>
      </c>
      <c r="D15" s="132">
        <v>79.25</v>
      </c>
      <c r="E15" s="132">
        <v>83.64</v>
      </c>
      <c r="F15" s="132">
        <v>64.150000000000006</v>
      </c>
      <c r="G15" s="132"/>
      <c r="H15" s="132"/>
      <c r="I15" s="132"/>
      <c r="J15" s="132"/>
      <c r="K15" s="132"/>
      <c r="L15" s="132"/>
      <c r="M15" s="134">
        <f t="shared" si="0"/>
        <v>74.91</v>
      </c>
    </row>
    <row r="16" spans="1:13" x14ac:dyDescent="0.25">
      <c r="A16" s="46">
        <v>14</v>
      </c>
      <c r="B16" s="290" t="s">
        <v>215</v>
      </c>
      <c r="C16" s="132">
        <v>71.2</v>
      </c>
      <c r="D16" s="132">
        <v>81.666666666666671</v>
      </c>
      <c r="E16" s="132">
        <v>89.73</v>
      </c>
      <c r="F16" s="132">
        <v>66.62</v>
      </c>
      <c r="G16" s="132"/>
      <c r="H16" s="132"/>
      <c r="I16" s="132"/>
      <c r="J16" s="132"/>
      <c r="K16" s="132"/>
      <c r="L16" s="132"/>
      <c r="M16" s="134">
        <f t="shared" si="0"/>
        <v>77.304166666666674</v>
      </c>
    </row>
    <row r="17" spans="1:13" x14ac:dyDescent="0.25">
      <c r="A17" s="46">
        <v>15</v>
      </c>
      <c r="B17" s="290" t="s">
        <v>216</v>
      </c>
      <c r="C17" s="132">
        <v>72.7</v>
      </c>
      <c r="D17" s="132">
        <v>71.25</v>
      </c>
      <c r="E17" s="132">
        <v>88.36</v>
      </c>
      <c r="F17" s="132">
        <v>63.23</v>
      </c>
      <c r="G17" s="132"/>
      <c r="H17" s="132"/>
      <c r="I17" s="132"/>
      <c r="J17" s="132"/>
      <c r="K17" s="132"/>
      <c r="L17" s="132"/>
      <c r="M17" s="134">
        <f t="shared" si="0"/>
        <v>73.885000000000005</v>
      </c>
    </row>
    <row r="18" spans="1:13" x14ac:dyDescent="0.25">
      <c r="A18" s="46">
        <v>16</v>
      </c>
      <c r="B18" s="290" t="s">
        <v>217</v>
      </c>
      <c r="C18" s="132">
        <v>71.599999999999994</v>
      </c>
      <c r="D18" s="132">
        <v>81.083333333333329</v>
      </c>
      <c r="E18" s="132">
        <v>88.82</v>
      </c>
      <c r="F18" s="132">
        <v>64.69</v>
      </c>
      <c r="G18" s="132"/>
      <c r="H18" s="132"/>
      <c r="I18" s="132"/>
      <c r="J18" s="132"/>
      <c r="K18" s="132"/>
      <c r="L18" s="132"/>
      <c r="M18" s="134">
        <f t="shared" si="0"/>
        <v>76.548333333333332</v>
      </c>
    </row>
    <row r="19" spans="1:13" x14ac:dyDescent="0.25">
      <c r="A19" s="46">
        <v>17</v>
      </c>
      <c r="B19" s="290" t="s">
        <v>218</v>
      </c>
      <c r="C19" s="132">
        <v>69.400000000000006</v>
      </c>
      <c r="D19" s="132">
        <v>79.75</v>
      </c>
      <c r="E19" s="132">
        <v>85.91</v>
      </c>
      <c r="F19" s="132">
        <v>65</v>
      </c>
      <c r="G19" s="132"/>
      <c r="H19" s="132"/>
      <c r="I19" s="132"/>
      <c r="J19" s="132"/>
      <c r="K19" s="132"/>
      <c r="L19" s="132"/>
      <c r="M19" s="134">
        <f t="shared" si="0"/>
        <v>75.015000000000001</v>
      </c>
    </row>
    <row r="20" spans="1:13" x14ac:dyDescent="0.25">
      <c r="A20" s="46">
        <v>18</v>
      </c>
      <c r="B20" s="290" t="s">
        <v>219</v>
      </c>
      <c r="C20" s="132">
        <v>79.5</v>
      </c>
      <c r="D20" s="132">
        <v>82.666666666666671</v>
      </c>
      <c r="E20" s="132">
        <v>90.27</v>
      </c>
      <c r="F20" s="132">
        <v>66.849999999999994</v>
      </c>
      <c r="G20" s="132"/>
      <c r="H20" s="132"/>
      <c r="I20" s="132"/>
      <c r="J20" s="132"/>
      <c r="K20" s="132"/>
      <c r="L20" s="132"/>
      <c r="M20" s="134">
        <f t="shared" si="0"/>
        <v>79.821666666666658</v>
      </c>
    </row>
    <row r="21" spans="1:13" x14ac:dyDescent="0.25">
      <c r="A21" s="46">
        <v>19</v>
      </c>
      <c r="B21" s="290" t="s">
        <v>220</v>
      </c>
      <c r="C21" s="132">
        <v>65.099999999999994</v>
      </c>
      <c r="D21" s="132">
        <v>75.666666666666671</v>
      </c>
      <c r="E21" s="132">
        <v>88.64</v>
      </c>
      <c r="F21" s="132">
        <v>67.849999999999994</v>
      </c>
      <c r="G21" s="132"/>
      <c r="H21" s="132"/>
      <c r="I21" s="132"/>
      <c r="J21" s="132"/>
      <c r="K21" s="132"/>
      <c r="L21" s="132"/>
      <c r="M21" s="134">
        <f>(C21+D21+E21+F21)/4</f>
        <v>74.314166666666665</v>
      </c>
    </row>
    <row r="22" spans="1:13" x14ac:dyDescent="0.25">
      <c r="D22" s="1"/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5" sqref="F5:F22"/>
    </sheetView>
  </sheetViews>
  <sheetFormatPr defaultRowHeight="15" x14ac:dyDescent="0.25"/>
  <cols>
    <col min="2" max="2" width="15" customWidth="1"/>
  </cols>
  <sheetData>
    <row r="1" spans="1:6" ht="15" customHeight="1" x14ac:dyDescent="0.25">
      <c r="A1" s="199" t="s">
        <v>257</v>
      </c>
      <c r="B1" s="202" t="s">
        <v>104</v>
      </c>
      <c r="C1" s="193" t="s">
        <v>0</v>
      </c>
      <c r="D1" s="193" t="s">
        <v>1</v>
      </c>
      <c r="E1" s="193"/>
      <c r="F1" s="196" t="s">
        <v>101</v>
      </c>
    </row>
    <row r="2" spans="1:6" x14ac:dyDescent="0.25">
      <c r="A2" s="200"/>
      <c r="B2" s="203"/>
      <c r="C2" s="194"/>
      <c r="D2" s="194"/>
      <c r="E2" s="194"/>
      <c r="F2" s="197"/>
    </row>
    <row r="3" spans="1:6" ht="45" customHeight="1" x14ac:dyDescent="0.25">
      <c r="A3" s="201"/>
      <c r="B3" s="204"/>
      <c r="C3" s="195"/>
      <c r="D3" s="195"/>
      <c r="E3" s="195"/>
      <c r="F3" s="198"/>
    </row>
    <row r="4" spans="1:6" x14ac:dyDescent="0.25">
      <c r="A4" s="205" t="s">
        <v>4</v>
      </c>
      <c r="B4" s="206"/>
      <c r="C4" s="51"/>
      <c r="D4" s="51"/>
      <c r="E4" s="51"/>
      <c r="F4" s="136"/>
    </row>
    <row r="5" spans="1:6" x14ac:dyDescent="0.25">
      <c r="A5" s="135" t="s">
        <v>139</v>
      </c>
      <c r="B5" s="138" t="s">
        <v>239</v>
      </c>
      <c r="C5" s="137">
        <v>90.73</v>
      </c>
      <c r="D5" s="137">
        <v>81.91</v>
      </c>
      <c r="E5" s="137"/>
      <c r="F5" s="18">
        <f>(C5+D5)/2</f>
        <v>86.32</v>
      </c>
    </row>
    <row r="6" spans="1:6" x14ac:dyDescent="0.25">
      <c r="A6" s="135" t="s">
        <v>141</v>
      </c>
      <c r="B6" s="138" t="s">
        <v>240</v>
      </c>
      <c r="C6" s="137">
        <v>83.46</v>
      </c>
      <c r="D6" s="137">
        <v>91.27</v>
      </c>
      <c r="E6" s="137"/>
      <c r="F6" s="18">
        <f t="shared" ref="F6:F22" si="0">(C6+D6)/2</f>
        <v>87.364999999999995</v>
      </c>
    </row>
    <row r="7" spans="1:6" x14ac:dyDescent="0.25">
      <c r="A7" s="135" t="s">
        <v>143</v>
      </c>
      <c r="B7" s="138" t="s">
        <v>241</v>
      </c>
      <c r="C7" s="137">
        <v>76.73</v>
      </c>
      <c r="D7" s="137">
        <v>86.18</v>
      </c>
      <c r="E7" s="137"/>
      <c r="F7" s="18">
        <f t="shared" si="0"/>
        <v>81.455000000000013</v>
      </c>
    </row>
    <row r="8" spans="1:6" x14ac:dyDescent="0.25">
      <c r="A8" s="135" t="s">
        <v>145</v>
      </c>
      <c r="B8" s="138" t="s">
        <v>242</v>
      </c>
      <c r="C8" s="137">
        <v>87</v>
      </c>
      <c r="D8" s="137">
        <v>77.819999999999993</v>
      </c>
      <c r="E8" s="137"/>
      <c r="F8" s="18">
        <f t="shared" si="0"/>
        <v>82.41</v>
      </c>
    </row>
    <row r="9" spans="1:6" x14ac:dyDescent="0.25">
      <c r="A9" s="135" t="s">
        <v>146</v>
      </c>
      <c r="B9" s="138" t="s">
        <v>243</v>
      </c>
      <c r="C9" s="137">
        <v>88.36</v>
      </c>
      <c r="D9" s="137">
        <v>89</v>
      </c>
      <c r="E9" s="137"/>
      <c r="F9" s="18">
        <f t="shared" si="0"/>
        <v>88.68</v>
      </c>
    </row>
    <row r="10" spans="1:6" x14ac:dyDescent="0.25">
      <c r="A10" s="135" t="s">
        <v>148</v>
      </c>
      <c r="B10" s="138" t="s">
        <v>244</v>
      </c>
      <c r="C10" s="137">
        <v>80</v>
      </c>
      <c r="D10" s="137">
        <v>88.73</v>
      </c>
      <c r="E10" s="137"/>
      <c r="F10" s="18">
        <f t="shared" si="0"/>
        <v>84.365000000000009</v>
      </c>
    </row>
    <row r="11" spans="1:6" x14ac:dyDescent="0.25">
      <c r="A11" s="135" t="s">
        <v>150</v>
      </c>
      <c r="B11" s="138" t="s">
        <v>245</v>
      </c>
      <c r="C11" s="137">
        <v>87</v>
      </c>
      <c r="D11" s="137">
        <v>83.1</v>
      </c>
      <c r="E11" s="137"/>
      <c r="F11" s="18">
        <f t="shared" si="0"/>
        <v>85.05</v>
      </c>
    </row>
    <row r="12" spans="1:6" x14ac:dyDescent="0.25">
      <c r="A12" s="135" t="s">
        <v>152</v>
      </c>
      <c r="B12" s="138" t="s">
        <v>246</v>
      </c>
      <c r="C12" s="137">
        <v>81.91</v>
      </c>
      <c r="D12" s="137">
        <v>86.18</v>
      </c>
      <c r="E12" s="137"/>
      <c r="F12" s="18">
        <f t="shared" si="0"/>
        <v>84.045000000000002</v>
      </c>
    </row>
    <row r="13" spans="1:6" x14ac:dyDescent="0.25">
      <c r="A13" s="135" t="s">
        <v>154</v>
      </c>
      <c r="B13" s="138" t="s">
        <v>247</v>
      </c>
      <c r="C13" s="137">
        <v>84.46</v>
      </c>
      <c r="D13" s="137">
        <v>83.18</v>
      </c>
      <c r="E13" s="137"/>
      <c r="F13" s="18">
        <f t="shared" si="0"/>
        <v>83.82</v>
      </c>
    </row>
    <row r="14" spans="1:6" x14ac:dyDescent="0.25">
      <c r="A14" s="135" t="s">
        <v>156</v>
      </c>
      <c r="B14" s="138" t="s">
        <v>248</v>
      </c>
      <c r="C14" s="137">
        <v>83.64</v>
      </c>
      <c r="D14" s="137">
        <v>81.91</v>
      </c>
      <c r="E14" s="137"/>
      <c r="F14" s="18">
        <f t="shared" si="0"/>
        <v>82.775000000000006</v>
      </c>
    </row>
    <row r="15" spans="1:6" x14ac:dyDescent="0.25">
      <c r="A15" s="135" t="s">
        <v>158</v>
      </c>
      <c r="B15" s="138" t="s">
        <v>249</v>
      </c>
      <c r="C15" s="137">
        <v>87.91</v>
      </c>
      <c r="D15" s="137">
        <v>86.36</v>
      </c>
      <c r="E15" s="137"/>
      <c r="F15" s="18">
        <f t="shared" si="0"/>
        <v>87.134999999999991</v>
      </c>
    </row>
    <row r="16" spans="1:6" x14ac:dyDescent="0.25">
      <c r="A16" s="135" t="s">
        <v>160</v>
      </c>
      <c r="B16" s="138" t="s">
        <v>250</v>
      </c>
      <c r="C16" s="137">
        <v>82.91</v>
      </c>
      <c r="D16" s="73">
        <v>82.18</v>
      </c>
      <c r="E16" s="137"/>
      <c r="F16" s="18">
        <f t="shared" si="0"/>
        <v>82.545000000000002</v>
      </c>
    </row>
    <row r="17" spans="1:6" x14ac:dyDescent="0.25">
      <c r="A17" s="135" t="s">
        <v>162</v>
      </c>
      <c r="B17" s="138" t="s">
        <v>251</v>
      </c>
      <c r="C17" s="137">
        <v>85.46</v>
      </c>
      <c r="D17" s="137">
        <v>84.36</v>
      </c>
      <c r="E17" s="137"/>
      <c r="F17" s="18">
        <f t="shared" si="0"/>
        <v>84.91</v>
      </c>
    </row>
    <row r="18" spans="1:6" x14ac:dyDescent="0.25">
      <c r="A18" s="135" t="s">
        <v>164</v>
      </c>
      <c r="B18" s="138" t="s">
        <v>252</v>
      </c>
      <c r="C18" s="137">
        <v>83.36</v>
      </c>
      <c r="D18" s="137">
        <v>86.36</v>
      </c>
      <c r="E18" s="137"/>
      <c r="F18" s="18">
        <f t="shared" si="0"/>
        <v>84.86</v>
      </c>
    </row>
    <row r="19" spans="1:6" x14ac:dyDescent="0.25">
      <c r="A19" s="135" t="s">
        <v>166</v>
      </c>
      <c r="B19" s="138" t="s">
        <v>253</v>
      </c>
      <c r="C19" s="137">
        <v>85.46</v>
      </c>
      <c r="D19" s="137">
        <v>88.46</v>
      </c>
      <c r="E19" s="137"/>
      <c r="F19" s="18">
        <f t="shared" si="0"/>
        <v>86.96</v>
      </c>
    </row>
    <row r="20" spans="1:6" x14ac:dyDescent="0.25">
      <c r="A20" s="135" t="s">
        <v>168</v>
      </c>
      <c r="B20" s="138" t="s">
        <v>254</v>
      </c>
      <c r="C20" s="137">
        <v>83.36</v>
      </c>
      <c r="D20" s="73">
        <v>85.18</v>
      </c>
      <c r="E20" s="137"/>
      <c r="F20" s="18">
        <f t="shared" si="0"/>
        <v>84.27000000000001</v>
      </c>
    </row>
    <row r="21" spans="1:6" x14ac:dyDescent="0.25">
      <c r="A21" s="135" t="s">
        <v>169</v>
      </c>
      <c r="B21" s="138" t="s">
        <v>255</v>
      </c>
      <c r="C21" s="137">
        <v>27.29</v>
      </c>
      <c r="D21" s="137">
        <v>22.6</v>
      </c>
      <c r="E21" s="137"/>
      <c r="F21" s="18">
        <f t="shared" si="0"/>
        <v>24.945</v>
      </c>
    </row>
    <row r="22" spans="1:6" x14ac:dyDescent="0.25">
      <c r="A22" s="135" t="s">
        <v>171</v>
      </c>
      <c r="B22" s="138" t="s">
        <v>256</v>
      </c>
      <c r="C22" s="137">
        <v>87.18</v>
      </c>
      <c r="D22" s="137">
        <v>89.27</v>
      </c>
      <c r="E22" s="137"/>
      <c r="F22" s="18">
        <f t="shared" si="0"/>
        <v>88.224999999999994</v>
      </c>
    </row>
  </sheetData>
  <mergeCells count="7">
    <mergeCell ref="E1:E3"/>
    <mergeCell ref="F1:F3"/>
    <mergeCell ref="A1:A3"/>
    <mergeCell ref="B1:B3"/>
    <mergeCell ref="A4:B4"/>
    <mergeCell ref="C1:C3"/>
    <mergeCell ref="D1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18" sqref="G18"/>
    </sheetView>
  </sheetViews>
  <sheetFormatPr defaultRowHeight="15" x14ac:dyDescent="0.25"/>
  <cols>
    <col min="2" max="2" width="13.28515625" customWidth="1"/>
    <col min="3" max="3" width="11" customWidth="1"/>
    <col min="4" max="4" width="10.5703125" customWidth="1"/>
    <col min="5" max="5" width="13.5703125" customWidth="1"/>
  </cols>
  <sheetData>
    <row r="1" spans="1:6" ht="15" customHeight="1" x14ac:dyDescent="0.25">
      <c r="A1" s="207" t="s">
        <v>103</v>
      </c>
      <c r="B1" s="208" t="s">
        <v>104</v>
      </c>
      <c r="C1" s="212" t="s">
        <v>0</v>
      </c>
      <c r="D1" s="214" t="s">
        <v>1</v>
      </c>
      <c r="E1" s="211" t="s">
        <v>101</v>
      </c>
    </row>
    <row r="2" spans="1:6" x14ac:dyDescent="0.25">
      <c r="A2" s="207"/>
      <c r="B2" s="208"/>
      <c r="C2" s="213"/>
      <c r="D2" s="215"/>
      <c r="E2" s="211"/>
    </row>
    <row r="3" spans="1:6" x14ac:dyDescent="0.25">
      <c r="A3" s="207"/>
      <c r="B3" s="208"/>
      <c r="C3" s="213"/>
      <c r="D3" s="216"/>
      <c r="E3" s="211"/>
    </row>
    <row r="4" spans="1:6" x14ac:dyDescent="0.25">
      <c r="A4" s="209" t="s">
        <v>4</v>
      </c>
      <c r="B4" s="210"/>
      <c r="C4" s="140"/>
      <c r="D4" s="140"/>
      <c r="E4" s="141"/>
    </row>
    <row r="5" spans="1:6" x14ac:dyDescent="0.25">
      <c r="A5" s="139" t="s">
        <v>139</v>
      </c>
      <c r="B5" s="142" t="s">
        <v>258</v>
      </c>
      <c r="C5" s="143">
        <v>70.8</v>
      </c>
      <c r="D5" s="143">
        <v>55.11</v>
      </c>
      <c r="E5" s="144">
        <f>(C5+D5)/2</f>
        <v>62.954999999999998</v>
      </c>
      <c r="F5" t="s">
        <v>280</v>
      </c>
    </row>
    <row r="6" spans="1:6" x14ac:dyDescent="0.25">
      <c r="A6" s="139">
        <v>2</v>
      </c>
      <c r="B6" s="142" t="s">
        <v>259</v>
      </c>
      <c r="C6" s="143">
        <v>93.3</v>
      </c>
      <c r="D6" s="143">
        <v>94.67</v>
      </c>
      <c r="E6" s="144">
        <f t="shared" ref="E6:E26" si="0">(C6+D6)/2</f>
        <v>93.984999999999999</v>
      </c>
    </row>
    <row r="7" spans="1:6" x14ac:dyDescent="0.25">
      <c r="A7" s="139">
        <v>3</v>
      </c>
      <c r="B7" s="142" t="s">
        <v>260</v>
      </c>
      <c r="C7" s="143">
        <v>89.7</v>
      </c>
      <c r="D7" s="143">
        <v>90.22</v>
      </c>
      <c r="E7" s="144">
        <f t="shared" si="0"/>
        <v>89.960000000000008</v>
      </c>
    </row>
    <row r="8" spans="1:6" x14ac:dyDescent="0.25">
      <c r="A8" s="139">
        <v>4</v>
      </c>
      <c r="B8" s="142" t="s">
        <v>261</v>
      </c>
      <c r="C8" s="143">
        <v>80.599999999999994</v>
      </c>
      <c r="D8" s="143">
        <v>80.11</v>
      </c>
      <c r="E8" s="144">
        <f t="shared" si="0"/>
        <v>80.35499999999999</v>
      </c>
    </row>
    <row r="9" spans="1:6" x14ac:dyDescent="0.25">
      <c r="A9" s="139">
        <v>5</v>
      </c>
      <c r="B9" s="142" t="s">
        <v>262</v>
      </c>
      <c r="C9" s="143">
        <v>83.2</v>
      </c>
      <c r="D9" s="143">
        <v>84.67</v>
      </c>
      <c r="E9" s="144">
        <f t="shared" si="0"/>
        <v>83.935000000000002</v>
      </c>
    </row>
    <row r="10" spans="1:6" x14ac:dyDescent="0.25">
      <c r="A10" s="139">
        <v>6</v>
      </c>
      <c r="B10" s="142" t="s">
        <v>263</v>
      </c>
      <c r="C10" s="143">
        <v>74.599999999999994</v>
      </c>
      <c r="D10" s="143">
        <v>18.89</v>
      </c>
      <c r="E10" s="144">
        <f t="shared" si="0"/>
        <v>46.744999999999997</v>
      </c>
      <c r="F10" t="s">
        <v>280</v>
      </c>
    </row>
    <row r="11" spans="1:6" x14ac:dyDescent="0.25">
      <c r="A11" s="139">
        <v>7</v>
      </c>
      <c r="B11" s="142" t="s">
        <v>264</v>
      </c>
      <c r="C11" s="143">
        <v>42.9</v>
      </c>
      <c r="D11" s="143">
        <v>60.92</v>
      </c>
      <c r="E11" s="144">
        <f t="shared" si="0"/>
        <v>51.91</v>
      </c>
    </row>
    <row r="12" spans="1:6" x14ac:dyDescent="0.25">
      <c r="A12" s="139">
        <v>8</v>
      </c>
      <c r="B12" s="142" t="s">
        <v>265</v>
      </c>
      <c r="C12" s="143">
        <v>90.5</v>
      </c>
      <c r="D12" s="143">
        <v>84.89</v>
      </c>
      <c r="E12" s="144">
        <f t="shared" si="0"/>
        <v>87.694999999999993</v>
      </c>
    </row>
    <row r="13" spans="1:6" x14ac:dyDescent="0.25">
      <c r="A13" s="139">
        <v>9</v>
      </c>
      <c r="B13" s="142" t="s">
        <v>266</v>
      </c>
      <c r="C13" s="143">
        <v>84.2</v>
      </c>
      <c r="D13" s="143">
        <v>86.44</v>
      </c>
      <c r="E13" s="144">
        <f t="shared" si="0"/>
        <v>85.32</v>
      </c>
    </row>
    <row r="14" spans="1:6" x14ac:dyDescent="0.25">
      <c r="A14" s="139">
        <v>10</v>
      </c>
      <c r="B14" s="142" t="s">
        <v>267</v>
      </c>
      <c r="C14" s="143">
        <v>81.400000000000006</v>
      </c>
      <c r="D14" s="143">
        <v>80.56</v>
      </c>
      <c r="E14" s="144">
        <f t="shared" si="0"/>
        <v>80.98</v>
      </c>
    </row>
    <row r="15" spans="1:6" x14ac:dyDescent="0.25">
      <c r="A15" s="139">
        <v>11</v>
      </c>
      <c r="B15" s="142" t="s">
        <v>268</v>
      </c>
      <c r="C15" s="143">
        <v>62</v>
      </c>
      <c r="D15" s="143">
        <v>37.44</v>
      </c>
      <c r="E15" s="144">
        <f t="shared" si="0"/>
        <v>49.72</v>
      </c>
    </row>
    <row r="16" spans="1:6" x14ac:dyDescent="0.25">
      <c r="A16" s="139">
        <v>12</v>
      </c>
      <c r="B16" s="142" t="s">
        <v>269</v>
      </c>
      <c r="C16" s="143">
        <v>87.2</v>
      </c>
      <c r="D16" s="143">
        <v>85.56</v>
      </c>
      <c r="E16" s="144">
        <f t="shared" si="0"/>
        <v>86.38</v>
      </c>
    </row>
    <row r="17" spans="1:5" x14ac:dyDescent="0.25">
      <c r="A17" s="139">
        <v>13</v>
      </c>
      <c r="B17" s="142" t="s">
        <v>270</v>
      </c>
      <c r="C17" s="143">
        <v>84.5</v>
      </c>
      <c r="D17" s="143">
        <v>89.67</v>
      </c>
      <c r="E17" s="144">
        <f t="shared" si="0"/>
        <v>87.085000000000008</v>
      </c>
    </row>
    <row r="18" spans="1:5" x14ac:dyDescent="0.25">
      <c r="A18" s="139">
        <v>14</v>
      </c>
      <c r="B18" s="142" t="s">
        <v>271</v>
      </c>
      <c r="C18" s="143">
        <v>79.900000000000006</v>
      </c>
      <c r="D18" s="143">
        <v>86.44</v>
      </c>
      <c r="E18" s="144">
        <f t="shared" si="0"/>
        <v>83.17</v>
      </c>
    </row>
    <row r="19" spans="1:5" x14ac:dyDescent="0.25">
      <c r="A19" s="139">
        <v>15</v>
      </c>
      <c r="B19" s="142" t="s">
        <v>272</v>
      </c>
      <c r="C19" s="143">
        <v>71.5</v>
      </c>
      <c r="D19" s="143">
        <v>60.11</v>
      </c>
      <c r="E19" s="144">
        <f t="shared" si="0"/>
        <v>65.805000000000007</v>
      </c>
    </row>
    <row r="20" spans="1:5" x14ac:dyDescent="0.25">
      <c r="A20" s="139">
        <v>16</v>
      </c>
      <c r="B20" s="142" t="s">
        <v>273</v>
      </c>
      <c r="C20" s="143">
        <v>84.4</v>
      </c>
      <c r="D20" s="143">
        <v>79.33</v>
      </c>
      <c r="E20" s="144">
        <f t="shared" si="0"/>
        <v>81.865000000000009</v>
      </c>
    </row>
    <row r="21" spans="1:5" x14ac:dyDescent="0.25">
      <c r="A21" s="139">
        <v>17</v>
      </c>
      <c r="B21" s="142" t="s">
        <v>274</v>
      </c>
      <c r="C21" s="143">
        <v>76.8</v>
      </c>
      <c r="D21" s="143">
        <v>76.56</v>
      </c>
      <c r="E21" s="144">
        <f t="shared" si="0"/>
        <v>76.680000000000007</v>
      </c>
    </row>
    <row r="22" spans="1:5" x14ac:dyDescent="0.25">
      <c r="A22" s="139">
        <v>18</v>
      </c>
      <c r="B22" s="142" t="s">
        <v>275</v>
      </c>
      <c r="C22" s="143">
        <v>89.5</v>
      </c>
      <c r="D22" s="143">
        <v>88.22</v>
      </c>
      <c r="E22" s="144">
        <f t="shared" si="0"/>
        <v>88.86</v>
      </c>
    </row>
    <row r="23" spans="1:5" x14ac:dyDescent="0.25">
      <c r="A23" s="139">
        <v>19</v>
      </c>
      <c r="B23" s="142" t="s">
        <v>276</v>
      </c>
      <c r="C23" s="143">
        <v>75.900000000000006</v>
      </c>
      <c r="D23" s="143">
        <v>81.11</v>
      </c>
      <c r="E23" s="144">
        <f t="shared" si="0"/>
        <v>78.504999999999995</v>
      </c>
    </row>
    <row r="24" spans="1:5" x14ac:dyDescent="0.25">
      <c r="A24" s="139">
        <v>20</v>
      </c>
      <c r="B24" s="142" t="s">
        <v>277</v>
      </c>
      <c r="C24" s="143">
        <v>89.6</v>
      </c>
      <c r="D24" s="143">
        <v>89</v>
      </c>
      <c r="E24" s="144">
        <f t="shared" si="0"/>
        <v>89.3</v>
      </c>
    </row>
    <row r="25" spans="1:5" x14ac:dyDescent="0.25">
      <c r="A25" s="139">
        <v>21</v>
      </c>
      <c r="B25" s="142" t="s">
        <v>278</v>
      </c>
      <c r="C25" s="143">
        <v>81.8</v>
      </c>
      <c r="D25" s="143">
        <v>85</v>
      </c>
      <c r="E25" s="144">
        <f t="shared" si="0"/>
        <v>83.4</v>
      </c>
    </row>
    <row r="26" spans="1:5" x14ac:dyDescent="0.25">
      <c r="A26" s="139">
        <v>22</v>
      </c>
      <c r="B26" s="142" t="s">
        <v>279</v>
      </c>
      <c r="C26" s="143">
        <v>87</v>
      </c>
      <c r="D26" s="143">
        <v>93.33</v>
      </c>
      <c r="E26" s="144">
        <f t="shared" si="0"/>
        <v>90.164999999999992</v>
      </c>
    </row>
  </sheetData>
  <mergeCells count="6">
    <mergeCell ref="A1:A3"/>
    <mergeCell ref="B1:B3"/>
    <mergeCell ref="A4:B4"/>
    <mergeCell ref="E1:E3"/>
    <mergeCell ref="C1:C3"/>
    <mergeCell ref="D1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8"/>
    </sheetView>
  </sheetViews>
  <sheetFormatPr defaultRowHeight="15" x14ac:dyDescent="0.25"/>
  <cols>
    <col min="2" max="4" width="12.140625" customWidth="1"/>
    <col min="5" max="5" width="13.42578125" customWidth="1"/>
  </cols>
  <sheetData>
    <row r="1" spans="1:5" ht="15" customHeight="1" x14ac:dyDescent="0.25">
      <c r="A1" s="217" t="s">
        <v>103</v>
      </c>
      <c r="B1" s="220" t="s">
        <v>104</v>
      </c>
      <c r="C1" s="226" t="s">
        <v>0</v>
      </c>
      <c r="D1" s="226" t="s">
        <v>1</v>
      </c>
      <c r="E1" s="225" t="s">
        <v>101</v>
      </c>
    </row>
    <row r="2" spans="1:5" x14ac:dyDescent="0.25">
      <c r="A2" s="218"/>
      <c r="B2" s="221"/>
      <c r="C2" s="215"/>
      <c r="D2" s="215"/>
      <c r="E2" s="225"/>
    </row>
    <row r="3" spans="1:5" x14ac:dyDescent="0.25">
      <c r="A3" s="219"/>
      <c r="B3" s="222"/>
      <c r="C3" s="216"/>
      <c r="D3" s="216"/>
      <c r="E3" s="225"/>
    </row>
    <row r="4" spans="1:5" x14ac:dyDescent="0.25">
      <c r="A4" s="223" t="s">
        <v>4</v>
      </c>
      <c r="B4" s="224"/>
      <c r="C4" s="145"/>
      <c r="D4" s="145"/>
      <c r="E4" s="51"/>
    </row>
    <row r="5" spans="1:5" x14ac:dyDescent="0.25">
      <c r="A5" s="146" t="s">
        <v>139</v>
      </c>
      <c r="B5" s="147" t="s">
        <v>281</v>
      </c>
      <c r="C5" s="148">
        <v>72.27</v>
      </c>
      <c r="D5" s="148">
        <v>76.58</v>
      </c>
      <c r="E5" s="18">
        <f>(C5+D5)/2</f>
        <v>74.424999999999997</v>
      </c>
    </row>
    <row r="6" spans="1:5" x14ac:dyDescent="0.25">
      <c r="A6" s="146" t="s">
        <v>141</v>
      </c>
      <c r="B6" s="147" t="s">
        <v>282</v>
      </c>
      <c r="C6" s="148">
        <v>79.36</v>
      </c>
      <c r="D6" s="148">
        <v>82.17</v>
      </c>
      <c r="E6" s="18">
        <f t="shared" ref="E6:E18" si="0">(C6+D6)/2</f>
        <v>80.765000000000001</v>
      </c>
    </row>
    <row r="7" spans="1:5" x14ac:dyDescent="0.25">
      <c r="A7" s="146" t="s">
        <v>143</v>
      </c>
      <c r="B7" s="147" t="s">
        <v>283</v>
      </c>
      <c r="C7" s="148">
        <v>64.180000000000007</v>
      </c>
      <c r="D7" s="148">
        <v>72.67</v>
      </c>
      <c r="E7" s="18">
        <f t="shared" si="0"/>
        <v>68.425000000000011</v>
      </c>
    </row>
    <row r="8" spans="1:5" x14ac:dyDescent="0.25">
      <c r="A8" s="146" t="s">
        <v>145</v>
      </c>
      <c r="B8" s="147" t="s">
        <v>284</v>
      </c>
      <c r="C8" s="148">
        <v>77.55</v>
      </c>
      <c r="D8" s="148">
        <v>74.33</v>
      </c>
      <c r="E8" s="18">
        <f t="shared" si="0"/>
        <v>75.94</v>
      </c>
    </row>
    <row r="9" spans="1:5" x14ac:dyDescent="0.25">
      <c r="A9" s="146" t="s">
        <v>146</v>
      </c>
      <c r="B9" s="147" t="s">
        <v>285</v>
      </c>
      <c r="C9" s="148">
        <v>88.55</v>
      </c>
      <c r="D9" s="148">
        <v>88.42</v>
      </c>
      <c r="E9" s="18">
        <f t="shared" si="0"/>
        <v>88.484999999999999</v>
      </c>
    </row>
    <row r="10" spans="1:5" x14ac:dyDescent="0.25">
      <c r="A10" s="146" t="s">
        <v>148</v>
      </c>
      <c r="B10" s="147" t="s">
        <v>286</v>
      </c>
      <c r="C10" s="148">
        <v>90.64</v>
      </c>
      <c r="D10" s="148">
        <v>82.83</v>
      </c>
      <c r="E10" s="18">
        <f t="shared" si="0"/>
        <v>86.734999999999999</v>
      </c>
    </row>
    <row r="11" spans="1:5" x14ac:dyDescent="0.25">
      <c r="A11" s="146" t="s">
        <v>150</v>
      </c>
      <c r="B11" s="147" t="s">
        <v>287</v>
      </c>
      <c r="C11" s="148">
        <v>70.64</v>
      </c>
      <c r="D11" s="148">
        <v>75.08</v>
      </c>
      <c r="E11" s="18">
        <f t="shared" si="0"/>
        <v>72.86</v>
      </c>
    </row>
    <row r="12" spans="1:5" x14ac:dyDescent="0.25">
      <c r="A12" s="146" t="s">
        <v>152</v>
      </c>
      <c r="B12" s="147" t="s">
        <v>288</v>
      </c>
      <c r="C12" s="148">
        <v>74.180000000000007</v>
      </c>
      <c r="D12" s="148">
        <v>71.25</v>
      </c>
      <c r="E12" s="18">
        <f t="shared" si="0"/>
        <v>72.715000000000003</v>
      </c>
    </row>
    <row r="13" spans="1:5" x14ac:dyDescent="0.25">
      <c r="A13" s="146" t="s">
        <v>154</v>
      </c>
      <c r="B13" s="147" t="s">
        <v>289</v>
      </c>
      <c r="C13" s="148">
        <v>85.27</v>
      </c>
      <c r="D13" s="148">
        <v>86.92</v>
      </c>
      <c r="E13" s="18">
        <f t="shared" si="0"/>
        <v>86.094999999999999</v>
      </c>
    </row>
    <row r="14" spans="1:5" x14ac:dyDescent="0.25">
      <c r="A14" s="146" t="s">
        <v>156</v>
      </c>
      <c r="B14" s="147" t="s">
        <v>185</v>
      </c>
      <c r="C14" s="148">
        <v>77.13</v>
      </c>
      <c r="D14" s="148">
        <v>79.58</v>
      </c>
      <c r="E14" s="18">
        <f t="shared" si="0"/>
        <v>78.35499999999999</v>
      </c>
    </row>
    <row r="15" spans="1:5" x14ac:dyDescent="0.25">
      <c r="A15" s="146" t="s">
        <v>158</v>
      </c>
      <c r="B15" s="147" t="s">
        <v>290</v>
      </c>
      <c r="C15" s="148">
        <v>88.1</v>
      </c>
      <c r="D15" s="148">
        <v>88.58</v>
      </c>
      <c r="E15" s="18">
        <f t="shared" si="0"/>
        <v>88.34</v>
      </c>
    </row>
    <row r="16" spans="1:5" x14ac:dyDescent="0.25">
      <c r="A16" s="146" t="s">
        <v>160</v>
      </c>
      <c r="B16" s="147" t="s">
        <v>291</v>
      </c>
      <c r="C16" s="148">
        <v>80.91</v>
      </c>
      <c r="D16" s="148">
        <v>80.08</v>
      </c>
      <c r="E16" s="18">
        <f t="shared" si="0"/>
        <v>80.495000000000005</v>
      </c>
    </row>
    <row r="17" spans="1:5" x14ac:dyDescent="0.25">
      <c r="A17" s="146" t="s">
        <v>162</v>
      </c>
      <c r="B17" s="147" t="s">
        <v>292</v>
      </c>
      <c r="C17" s="148">
        <v>85.91</v>
      </c>
      <c r="D17" s="148">
        <v>88.42</v>
      </c>
      <c r="E17" s="18">
        <f t="shared" si="0"/>
        <v>87.164999999999992</v>
      </c>
    </row>
    <row r="18" spans="1:5" x14ac:dyDescent="0.25">
      <c r="A18" s="146" t="s">
        <v>164</v>
      </c>
      <c r="B18" s="147" t="s">
        <v>293</v>
      </c>
      <c r="C18" s="148">
        <v>80.819999999999993</v>
      </c>
      <c r="D18" s="148">
        <v>79.42</v>
      </c>
      <c r="E18" s="18">
        <f t="shared" si="0"/>
        <v>80.12</v>
      </c>
    </row>
  </sheetData>
  <mergeCells count="6">
    <mergeCell ref="A1:A3"/>
    <mergeCell ref="B1:B3"/>
    <mergeCell ref="A4:B4"/>
    <mergeCell ref="E1:E3"/>
    <mergeCell ref="C1:C3"/>
    <mergeCell ref="D1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4" sqref="B4:B17"/>
    </sheetView>
  </sheetViews>
  <sheetFormatPr defaultRowHeight="15" x14ac:dyDescent="0.25"/>
  <cols>
    <col min="2" max="2" width="13.140625" customWidth="1"/>
    <col min="3" max="3" width="10.85546875" customWidth="1"/>
    <col min="4" max="4" width="10.140625" customWidth="1"/>
    <col min="5" max="5" width="13.42578125" customWidth="1"/>
  </cols>
  <sheetData>
    <row r="1" spans="1:5" ht="15" customHeight="1" x14ac:dyDescent="0.25">
      <c r="A1" s="232" t="s">
        <v>103</v>
      </c>
      <c r="B1" s="234" t="s">
        <v>104</v>
      </c>
      <c r="C1" s="230" t="s">
        <v>0</v>
      </c>
      <c r="D1" s="236" t="s">
        <v>1</v>
      </c>
      <c r="E1" s="227" t="s">
        <v>4</v>
      </c>
    </row>
    <row r="2" spans="1:5" ht="41.25" customHeight="1" x14ac:dyDescent="0.25">
      <c r="A2" s="233"/>
      <c r="B2" s="235"/>
      <c r="C2" s="231"/>
      <c r="D2" s="237"/>
      <c r="E2" s="228"/>
    </row>
    <row r="3" spans="1:5" x14ac:dyDescent="0.25">
      <c r="A3" s="229" t="s">
        <v>4</v>
      </c>
      <c r="B3" s="229"/>
      <c r="C3" s="151"/>
      <c r="D3" s="149"/>
      <c r="E3" s="149"/>
    </row>
    <row r="4" spans="1:5" x14ac:dyDescent="0.25">
      <c r="A4" s="150" t="s">
        <v>139</v>
      </c>
      <c r="B4" s="291" t="s">
        <v>294</v>
      </c>
      <c r="C4" s="152">
        <v>69</v>
      </c>
      <c r="D4" s="153">
        <v>46.91</v>
      </c>
      <c r="E4" s="155">
        <f>(C4+D4)/2</f>
        <v>57.954999999999998</v>
      </c>
    </row>
    <row r="5" spans="1:5" x14ac:dyDescent="0.25">
      <c r="A5" s="150" t="s">
        <v>141</v>
      </c>
      <c r="B5" s="291" t="s">
        <v>295</v>
      </c>
      <c r="C5" s="152">
        <v>93.33</v>
      </c>
      <c r="D5" s="153">
        <v>93.36</v>
      </c>
      <c r="E5" s="155">
        <f t="shared" ref="E5:E17" si="0">(C5+D5)/2</f>
        <v>93.344999999999999</v>
      </c>
    </row>
    <row r="6" spans="1:5" x14ac:dyDescent="0.25">
      <c r="A6" s="150" t="s">
        <v>143</v>
      </c>
      <c r="B6" s="291" t="s">
        <v>296</v>
      </c>
      <c r="C6" s="152">
        <v>82.83</v>
      </c>
      <c r="D6" s="153">
        <v>90</v>
      </c>
      <c r="E6" s="155">
        <f t="shared" si="0"/>
        <v>86.414999999999992</v>
      </c>
    </row>
    <row r="7" spans="1:5" x14ac:dyDescent="0.25">
      <c r="A7" s="150" t="s">
        <v>145</v>
      </c>
      <c r="B7" s="291" t="s">
        <v>297</v>
      </c>
      <c r="C7" s="152">
        <v>68.58</v>
      </c>
      <c r="D7" s="153">
        <v>59.64</v>
      </c>
      <c r="E7" s="155">
        <f t="shared" si="0"/>
        <v>64.11</v>
      </c>
    </row>
    <row r="8" spans="1:5" x14ac:dyDescent="0.25">
      <c r="A8" s="150" t="s">
        <v>146</v>
      </c>
      <c r="B8" s="291" t="s">
        <v>298</v>
      </c>
      <c r="C8" s="152">
        <v>78.33</v>
      </c>
      <c r="D8" s="153">
        <v>82.27</v>
      </c>
      <c r="E8" s="155">
        <f t="shared" si="0"/>
        <v>80.3</v>
      </c>
    </row>
    <row r="9" spans="1:5" x14ac:dyDescent="0.25">
      <c r="A9" s="150" t="s">
        <v>148</v>
      </c>
      <c r="B9" s="291" t="s">
        <v>299</v>
      </c>
      <c r="C9" s="152">
        <v>71.92</v>
      </c>
      <c r="D9" s="153">
        <v>69</v>
      </c>
      <c r="E9" s="155">
        <f t="shared" si="0"/>
        <v>70.460000000000008</v>
      </c>
    </row>
    <row r="10" spans="1:5" x14ac:dyDescent="0.25">
      <c r="A10" s="150" t="s">
        <v>150</v>
      </c>
      <c r="B10" s="291" t="s">
        <v>300</v>
      </c>
      <c r="C10" s="152">
        <v>70</v>
      </c>
      <c r="D10" s="153">
        <v>75.27</v>
      </c>
      <c r="E10" s="155">
        <f t="shared" si="0"/>
        <v>72.634999999999991</v>
      </c>
    </row>
    <row r="11" spans="1:5" x14ac:dyDescent="0.25">
      <c r="A11" s="150" t="s">
        <v>152</v>
      </c>
      <c r="B11" s="291" t="s">
        <v>301</v>
      </c>
      <c r="C11" s="152">
        <v>86.08</v>
      </c>
      <c r="D11" s="153">
        <v>92.46</v>
      </c>
      <c r="E11" s="155">
        <f t="shared" si="0"/>
        <v>89.27</v>
      </c>
    </row>
    <row r="12" spans="1:5" x14ac:dyDescent="0.25">
      <c r="A12" s="150" t="s">
        <v>154</v>
      </c>
      <c r="B12" s="291" t="s">
        <v>302</v>
      </c>
      <c r="C12" s="152">
        <v>64.25</v>
      </c>
      <c r="D12" s="153">
        <v>50.27</v>
      </c>
      <c r="E12" s="155">
        <f t="shared" si="0"/>
        <v>57.260000000000005</v>
      </c>
    </row>
    <row r="13" spans="1:5" x14ac:dyDescent="0.25">
      <c r="A13" s="150" t="s">
        <v>156</v>
      </c>
      <c r="B13" s="291" t="s">
        <v>303</v>
      </c>
      <c r="C13" s="152">
        <v>73.17</v>
      </c>
      <c r="D13" s="153">
        <v>70.64</v>
      </c>
      <c r="E13" s="155">
        <f t="shared" si="0"/>
        <v>71.905000000000001</v>
      </c>
    </row>
    <row r="14" spans="1:5" x14ac:dyDescent="0.25">
      <c r="A14" s="150" t="s">
        <v>158</v>
      </c>
      <c r="B14" s="291" t="s">
        <v>304</v>
      </c>
      <c r="C14" s="152">
        <v>71.42</v>
      </c>
      <c r="D14" s="154">
        <v>57.64</v>
      </c>
      <c r="E14" s="155">
        <f t="shared" si="0"/>
        <v>64.53</v>
      </c>
    </row>
    <row r="15" spans="1:5" x14ac:dyDescent="0.25">
      <c r="A15" s="150" t="s">
        <v>160</v>
      </c>
      <c r="B15" s="291" t="s">
        <v>305</v>
      </c>
      <c r="C15" s="152">
        <v>65.58</v>
      </c>
      <c r="D15" s="153">
        <v>63.36</v>
      </c>
      <c r="E15" s="155">
        <f t="shared" si="0"/>
        <v>64.47</v>
      </c>
    </row>
    <row r="16" spans="1:5" x14ac:dyDescent="0.25">
      <c r="A16" s="150" t="s">
        <v>162</v>
      </c>
      <c r="B16" s="291" t="s">
        <v>306</v>
      </c>
      <c r="C16" s="152">
        <v>74.5</v>
      </c>
      <c r="D16" s="153">
        <v>81.73</v>
      </c>
      <c r="E16" s="155">
        <f t="shared" si="0"/>
        <v>78.115000000000009</v>
      </c>
    </row>
    <row r="17" spans="1:5" x14ac:dyDescent="0.25">
      <c r="A17" s="150" t="s">
        <v>164</v>
      </c>
      <c r="B17" s="291" t="s">
        <v>307</v>
      </c>
      <c r="C17" s="152">
        <v>79.33</v>
      </c>
      <c r="D17" s="153">
        <v>90.73</v>
      </c>
      <c r="E17" s="155">
        <f t="shared" si="0"/>
        <v>85.03</v>
      </c>
    </row>
  </sheetData>
  <mergeCells count="6">
    <mergeCell ref="E1:E2"/>
    <mergeCell ref="A3:B3"/>
    <mergeCell ref="C1:C2"/>
    <mergeCell ref="A1:A2"/>
    <mergeCell ref="B1:B2"/>
    <mergeCell ref="D1:D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31" sqref="H31"/>
    </sheetView>
  </sheetViews>
  <sheetFormatPr defaultRowHeight="15" x14ac:dyDescent="0.25"/>
  <cols>
    <col min="2" max="2" width="12.28515625" customWidth="1"/>
  </cols>
  <sheetData>
    <row r="1" spans="1:6" ht="15" customHeight="1" x14ac:dyDescent="0.25">
      <c r="A1" s="239" t="s">
        <v>103</v>
      </c>
      <c r="B1" s="242" t="s">
        <v>104</v>
      </c>
      <c r="C1" s="247" t="s">
        <v>0</v>
      </c>
      <c r="D1" s="247" t="s">
        <v>1</v>
      </c>
      <c r="E1" s="238" t="s">
        <v>101</v>
      </c>
    </row>
    <row r="2" spans="1:6" x14ac:dyDescent="0.25">
      <c r="A2" s="240"/>
      <c r="B2" s="243"/>
      <c r="C2" s="247"/>
      <c r="D2" s="247"/>
      <c r="E2" s="238"/>
    </row>
    <row r="3" spans="1:6" ht="63" customHeight="1" x14ac:dyDescent="0.25">
      <c r="A3" s="241"/>
      <c r="B3" s="244"/>
      <c r="C3" s="247"/>
      <c r="D3" s="247"/>
      <c r="E3" s="238"/>
    </row>
    <row r="4" spans="1:6" x14ac:dyDescent="0.25">
      <c r="A4" s="245" t="s">
        <v>4</v>
      </c>
      <c r="B4" s="246"/>
      <c r="C4" s="51"/>
      <c r="D4" s="51"/>
      <c r="E4" s="51"/>
    </row>
    <row r="5" spans="1:6" x14ac:dyDescent="0.25">
      <c r="A5" s="156" t="s">
        <v>139</v>
      </c>
      <c r="B5" s="157" t="s">
        <v>308</v>
      </c>
      <c r="C5" s="11">
        <v>91.56</v>
      </c>
      <c r="D5" s="11">
        <v>92</v>
      </c>
      <c r="E5" s="18">
        <f>(C5+D5)/2</f>
        <v>91.78</v>
      </c>
    </row>
    <row r="6" spans="1:6" x14ac:dyDescent="0.25">
      <c r="A6" s="156" t="s">
        <v>141</v>
      </c>
      <c r="B6" s="157" t="s">
        <v>309</v>
      </c>
      <c r="C6" s="11">
        <v>73.89</v>
      </c>
      <c r="D6" s="11">
        <v>74.55</v>
      </c>
      <c r="E6" s="18">
        <f t="shared" ref="E6:E27" si="0">(C6+D6)/2</f>
        <v>74.22</v>
      </c>
    </row>
    <row r="7" spans="1:6" x14ac:dyDescent="0.25">
      <c r="A7" s="156" t="s">
        <v>143</v>
      </c>
      <c r="B7" s="157" t="s">
        <v>310</v>
      </c>
      <c r="C7" s="11">
        <v>79.56</v>
      </c>
      <c r="D7" s="11">
        <v>87</v>
      </c>
      <c r="E7" s="18">
        <f t="shared" si="0"/>
        <v>83.28</v>
      </c>
    </row>
    <row r="8" spans="1:6" x14ac:dyDescent="0.25">
      <c r="A8" s="156" t="s">
        <v>145</v>
      </c>
      <c r="B8" s="157" t="s">
        <v>311</v>
      </c>
      <c r="C8" s="11">
        <v>89.33</v>
      </c>
      <c r="D8" s="11">
        <v>91.73</v>
      </c>
      <c r="E8" s="18">
        <f t="shared" si="0"/>
        <v>90.53</v>
      </c>
    </row>
    <row r="9" spans="1:6" x14ac:dyDescent="0.25">
      <c r="A9" s="156" t="s">
        <v>146</v>
      </c>
      <c r="B9" s="157" t="s">
        <v>312</v>
      </c>
      <c r="C9" s="11">
        <v>87.11</v>
      </c>
      <c r="D9" s="11">
        <v>89.64</v>
      </c>
      <c r="E9" s="18">
        <f t="shared" si="0"/>
        <v>88.375</v>
      </c>
    </row>
    <row r="10" spans="1:6" x14ac:dyDescent="0.25">
      <c r="A10" s="156" t="s">
        <v>148</v>
      </c>
      <c r="B10" s="157" t="s">
        <v>313</v>
      </c>
      <c r="C10" s="11">
        <v>77</v>
      </c>
      <c r="D10" s="11">
        <v>81.819999999999993</v>
      </c>
      <c r="E10" s="18">
        <f t="shared" si="0"/>
        <v>79.41</v>
      </c>
    </row>
    <row r="11" spans="1:6" x14ac:dyDescent="0.25">
      <c r="A11" s="156" t="s">
        <v>150</v>
      </c>
      <c r="B11" s="157" t="s">
        <v>314</v>
      </c>
      <c r="C11" s="11">
        <v>85.44</v>
      </c>
      <c r="D11" s="11">
        <v>87.82</v>
      </c>
      <c r="E11" s="18">
        <f t="shared" si="0"/>
        <v>86.63</v>
      </c>
    </row>
    <row r="12" spans="1:6" x14ac:dyDescent="0.25">
      <c r="A12" s="156" t="s">
        <v>152</v>
      </c>
      <c r="B12" s="157" t="s">
        <v>315</v>
      </c>
      <c r="C12" s="11">
        <v>92.22</v>
      </c>
      <c r="D12" s="11">
        <v>93.73</v>
      </c>
      <c r="E12" s="18">
        <f t="shared" si="0"/>
        <v>92.974999999999994</v>
      </c>
    </row>
    <row r="13" spans="1:6" x14ac:dyDescent="0.25">
      <c r="A13" s="156" t="s">
        <v>154</v>
      </c>
      <c r="B13" s="157" t="s">
        <v>316</v>
      </c>
      <c r="C13" s="11"/>
      <c r="D13" s="11">
        <v>91.55</v>
      </c>
      <c r="E13" s="18">
        <f t="shared" si="0"/>
        <v>45.774999999999999</v>
      </c>
      <c r="F13" t="s">
        <v>234</v>
      </c>
    </row>
    <row r="14" spans="1:6" x14ac:dyDescent="0.25">
      <c r="A14" s="156" t="s">
        <v>156</v>
      </c>
      <c r="B14" s="157" t="s">
        <v>317</v>
      </c>
      <c r="C14" s="11">
        <v>87.89</v>
      </c>
      <c r="D14" s="11">
        <v>89</v>
      </c>
      <c r="E14" s="18">
        <f t="shared" si="0"/>
        <v>88.444999999999993</v>
      </c>
    </row>
    <row r="15" spans="1:6" x14ac:dyDescent="0.25">
      <c r="A15" s="156" t="s">
        <v>158</v>
      </c>
      <c r="B15" s="157" t="s">
        <v>318</v>
      </c>
      <c r="C15" s="11">
        <v>87.33</v>
      </c>
      <c r="D15" s="11">
        <v>90.36</v>
      </c>
      <c r="E15" s="18">
        <f t="shared" si="0"/>
        <v>88.844999999999999</v>
      </c>
    </row>
    <row r="16" spans="1:6" x14ac:dyDescent="0.25">
      <c r="A16" s="156" t="s">
        <v>160</v>
      </c>
      <c r="B16" s="157" t="s">
        <v>319</v>
      </c>
      <c r="C16" s="11">
        <v>90.56</v>
      </c>
      <c r="D16" s="11">
        <v>92.55</v>
      </c>
      <c r="E16" s="18">
        <f t="shared" si="0"/>
        <v>91.555000000000007</v>
      </c>
    </row>
    <row r="17" spans="1:5" x14ac:dyDescent="0.25">
      <c r="A17" s="156" t="s">
        <v>162</v>
      </c>
      <c r="B17" s="157" t="s">
        <v>320</v>
      </c>
      <c r="C17" s="11">
        <v>85</v>
      </c>
      <c r="D17" s="11">
        <v>77.55</v>
      </c>
      <c r="E17" s="18">
        <f t="shared" si="0"/>
        <v>81.275000000000006</v>
      </c>
    </row>
    <row r="18" spans="1:5" x14ac:dyDescent="0.25">
      <c r="A18" s="156" t="s">
        <v>164</v>
      </c>
      <c r="B18" s="157" t="s">
        <v>321</v>
      </c>
      <c r="C18" s="11">
        <v>66.67</v>
      </c>
      <c r="D18" s="11">
        <v>75.27</v>
      </c>
      <c r="E18" s="18">
        <f t="shared" si="0"/>
        <v>70.97</v>
      </c>
    </row>
    <row r="19" spans="1:5" x14ac:dyDescent="0.25">
      <c r="A19" s="156" t="s">
        <v>166</v>
      </c>
      <c r="B19" s="157" t="s">
        <v>322</v>
      </c>
      <c r="C19" s="11">
        <v>86.44</v>
      </c>
      <c r="D19" s="11">
        <v>84.1</v>
      </c>
      <c r="E19" s="18">
        <f t="shared" si="0"/>
        <v>85.27</v>
      </c>
    </row>
    <row r="20" spans="1:5" x14ac:dyDescent="0.25">
      <c r="A20" s="156" t="s">
        <v>168</v>
      </c>
      <c r="B20" s="157" t="s">
        <v>323</v>
      </c>
      <c r="C20" s="11">
        <v>73.44</v>
      </c>
      <c r="D20" s="11">
        <v>80.64</v>
      </c>
      <c r="E20" s="18">
        <f t="shared" si="0"/>
        <v>77.039999999999992</v>
      </c>
    </row>
    <row r="21" spans="1:5" x14ac:dyDescent="0.25">
      <c r="A21" s="156" t="s">
        <v>169</v>
      </c>
      <c r="B21" s="157" t="s">
        <v>324</v>
      </c>
      <c r="C21" s="11">
        <v>81.11</v>
      </c>
      <c r="D21" s="11">
        <v>84.64</v>
      </c>
      <c r="E21" s="18">
        <f t="shared" si="0"/>
        <v>82.875</v>
      </c>
    </row>
    <row r="22" spans="1:5" x14ac:dyDescent="0.25">
      <c r="A22" s="156" t="s">
        <v>171</v>
      </c>
      <c r="B22" s="157" t="s">
        <v>325</v>
      </c>
      <c r="C22" s="11">
        <v>85.56</v>
      </c>
      <c r="D22" s="11">
        <v>89.64</v>
      </c>
      <c r="E22" s="18">
        <f t="shared" si="0"/>
        <v>87.6</v>
      </c>
    </row>
    <row r="23" spans="1:5" x14ac:dyDescent="0.25">
      <c r="A23" s="156" t="s">
        <v>326</v>
      </c>
      <c r="B23" s="157" t="s">
        <v>327</v>
      </c>
      <c r="C23" s="11">
        <v>79.22</v>
      </c>
      <c r="D23" s="11">
        <v>79.55</v>
      </c>
      <c r="E23" s="18">
        <f t="shared" si="0"/>
        <v>79.384999999999991</v>
      </c>
    </row>
    <row r="24" spans="1:5" x14ac:dyDescent="0.25">
      <c r="A24" s="156" t="s">
        <v>328</v>
      </c>
      <c r="B24" s="157" t="s">
        <v>329</v>
      </c>
      <c r="C24" s="11">
        <v>64.790000000000006</v>
      </c>
      <c r="D24" s="11">
        <v>33.64</v>
      </c>
      <c r="E24" s="18">
        <f t="shared" si="0"/>
        <v>49.215000000000003</v>
      </c>
    </row>
    <row r="25" spans="1:5" x14ac:dyDescent="0.25">
      <c r="A25" s="156" t="s">
        <v>330</v>
      </c>
      <c r="B25" s="157" t="s">
        <v>331</v>
      </c>
      <c r="C25" s="11">
        <v>87.22</v>
      </c>
      <c r="D25" s="11">
        <v>89.55</v>
      </c>
      <c r="E25" s="18">
        <f t="shared" si="0"/>
        <v>88.384999999999991</v>
      </c>
    </row>
    <row r="26" spans="1:5" x14ac:dyDescent="0.25">
      <c r="A26" s="156" t="s">
        <v>332</v>
      </c>
      <c r="B26" s="157" t="s">
        <v>333</v>
      </c>
      <c r="C26" s="11">
        <v>85.56</v>
      </c>
      <c r="D26" s="11">
        <v>87.55</v>
      </c>
      <c r="E26" s="18">
        <f t="shared" si="0"/>
        <v>86.555000000000007</v>
      </c>
    </row>
    <row r="27" spans="1:5" x14ac:dyDescent="0.25">
      <c r="A27" s="156" t="s">
        <v>334</v>
      </c>
      <c r="B27" s="157" t="s">
        <v>335</v>
      </c>
      <c r="C27" s="11">
        <v>77.67</v>
      </c>
      <c r="D27" s="11">
        <v>64.459999999999994</v>
      </c>
      <c r="E27" s="18">
        <f t="shared" si="0"/>
        <v>71.064999999999998</v>
      </c>
    </row>
  </sheetData>
  <mergeCells count="6">
    <mergeCell ref="E1:E3"/>
    <mergeCell ref="A1:A3"/>
    <mergeCell ref="B1:B3"/>
    <mergeCell ref="A4:B4"/>
    <mergeCell ref="C1:C3"/>
    <mergeCell ref="D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30" sqref="E30"/>
    </sheetView>
  </sheetViews>
  <sheetFormatPr defaultRowHeight="15" x14ac:dyDescent="0.25"/>
  <cols>
    <col min="1" max="1" width="17" customWidth="1"/>
  </cols>
  <sheetData>
    <row r="1" spans="1:12" ht="63" thickBot="1" x14ac:dyDescent="0.3">
      <c r="A1" s="25" t="s">
        <v>129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99</v>
      </c>
      <c r="G1" s="2" t="s">
        <v>100</v>
      </c>
      <c r="H1" s="13" t="s">
        <v>4</v>
      </c>
    </row>
    <row r="2" spans="1:12" ht="16.5" thickBot="1" x14ac:dyDescent="0.3">
      <c r="A2" s="24" t="s">
        <v>5</v>
      </c>
      <c r="B2" s="5"/>
      <c r="C2" s="5"/>
      <c r="D2" s="5"/>
      <c r="E2" s="5"/>
      <c r="F2" s="5"/>
      <c r="G2" s="5"/>
      <c r="H2" s="15"/>
    </row>
    <row r="3" spans="1:12" x14ac:dyDescent="0.25">
      <c r="A3" s="171">
        <v>200833</v>
      </c>
      <c r="B3" s="173">
        <v>90.63636363636364</v>
      </c>
      <c r="C3" s="174">
        <v>89.909090909090907</v>
      </c>
      <c r="D3" s="175">
        <v>70.3</v>
      </c>
      <c r="E3" s="175">
        <v>73</v>
      </c>
      <c r="F3" s="178">
        <v>93.75</v>
      </c>
      <c r="G3" s="178">
        <v>81</v>
      </c>
      <c r="H3" s="16">
        <f>(B3+C3+D3+E3+F3+G3)/6</f>
        <v>83.099242424242433</v>
      </c>
      <c r="L3" s="1"/>
    </row>
    <row r="4" spans="1:12" x14ac:dyDescent="0.25">
      <c r="A4" s="171">
        <v>200829</v>
      </c>
      <c r="B4" s="173">
        <v>86.272727272727266</v>
      </c>
      <c r="C4" s="174">
        <v>82.63636363636364</v>
      </c>
      <c r="D4" s="175">
        <v>65.900000000000006</v>
      </c>
      <c r="E4" s="175">
        <v>71.727272727272734</v>
      </c>
      <c r="F4" s="178">
        <v>84.87</v>
      </c>
      <c r="G4" s="178">
        <v>77.5</v>
      </c>
      <c r="H4" s="16">
        <f t="shared" ref="H4:H23" si="0">(B4+C4+D4+E4+F4+G4)/6</f>
        <v>78.151060606060611</v>
      </c>
      <c r="L4" s="1"/>
    </row>
    <row r="5" spans="1:12" x14ac:dyDescent="0.25">
      <c r="A5" s="171">
        <v>200828</v>
      </c>
      <c r="B5" s="173">
        <v>79.63636363636364</v>
      </c>
      <c r="C5" s="174">
        <v>75.63636363636364</v>
      </c>
      <c r="D5" s="175">
        <v>59.5</v>
      </c>
      <c r="E5" s="175">
        <v>69.63636363636364</v>
      </c>
      <c r="F5" s="178">
        <v>83.75</v>
      </c>
      <c r="G5" s="178">
        <v>76.5</v>
      </c>
      <c r="H5" s="16">
        <f t="shared" si="0"/>
        <v>74.109848484848484</v>
      </c>
      <c r="L5" s="1"/>
    </row>
    <row r="6" spans="1:12" x14ac:dyDescent="0.25">
      <c r="A6" s="171">
        <v>202375</v>
      </c>
      <c r="B6" s="173">
        <v>76.909090909090907</v>
      </c>
      <c r="C6" s="174">
        <v>75.545454545454547</v>
      </c>
      <c r="D6" s="175">
        <v>60.7</v>
      </c>
      <c r="E6" s="175">
        <v>68.272727272727266</v>
      </c>
      <c r="F6" s="178">
        <v>80.5</v>
      </c>
      <c r="G6" s="178">
        <v>77.75</v>
      </c>
      <c r="H6" s="16">
        <f t="shared" si="0"/>
        <v>73.279545454545442</v>
      </c>
      <c r="L6" s="1"/>
    </row>
    <row r="7" spans="1:12" x14ac:dyDescent="0.25">
      <c r="A7" s="171">
        <v>202378</v>
      </c>
      <c r="B7" s="173">
        <v>75.272727272727266</v>
      </c>
      <c r="C7" s="174">
        <v>71.909090909090907</v>
      </c>
      <c r="D7" s="175">
        <v>53.1</v>
      </c>
      <c r="E7" s="175">
        <v>59.81818181818182</v>
      </c>
      <c r="F7" s="178">
        <v>77.5</v>
      </c>
      <c r="G7" s="178">
        <v>72.75</v>
      </c>
      <c r="H7" s="16">
        <f t="shared" si="0"/>
        <v>68.391666666666666</v>
      </c>
      <c r="L7" s="1"/>
    </row>
    <row r="8" spans="1:12" x14ac:dyDescent="0.25">
      <c r="A8" s="171">
        <v>200825</v>
      </c>
      <c r="B8" s="173">
        <v>85.727272727272734</v>
      </c>
      <c r="C8" s="174">
        <v>82.36363636363636</v>
      </c>
      <c r="D8" s="175">
        <v>64</v>
      </c>
      <c r="E8" s="175">
        <v>70.272727272727266</v>
      </c>
      <c r="F8" s="178">
        <v>89.37</v>
      </c>
      <c r="G8" s="178">
        <v>84.13</v>
      </c>
      <c r="H8" s="16">
        <f t="shared" si="0"/>
        <v>79.310606060606062</v>
      </c>
      <c r="L8" s="1"/>
    </row>
    <row r="9" spans="1:12" x14ac:dyDescent="0.25">
      <c r="A9" s="171">
        <v>202373</v>
      </c>
      <c r="B9" s="173">
        <v>80.181818181818187</v>
      </c>
      <c r="C9" s="174">
        <v>81.909090909090907</v>
      </c>
      <c r="D9" s="175">
        <v>64.900000000000006</v>
      </c>
      <c r="E9" s="175">
        <v>73.272727272727266</v>
      </c>
      <c r="F9" s="178">
        <v>82</v>
      </c>
      <c r="G9" s="178">
        <v>79.25</v>
      </c>
      <c r="H9" s="16">
        <f t="shared" si="0"/>
        <v>76.918939393939397</v>
      </c>
      <c r="L9" s="1"/>
    </row>
    <row r="10" spans="1:12" x14ac:dyDescent="0.25">
      <c r="A10" s="171">
        <v>201157</v>
      </c>
      <c r="B10" s="173">
        <v>84.818181818181813</v>
      </c>
      <c r="C10" s="174">
        <v>87.36363636363636</v>
      </c>
      <c r="D10" s="175">
        <v>71.5</v>
      </c>
      <c r="E10" s="175">
        <v>75.36363636363636</v>
      </c>
      <c r="F10" s="178">
        <v>91.12</v>
      </c>
      <c r="G10" s="178">
        <v>82.63</v>
      </c>
      <c r="H10" s="16">
        <f t="shared" si="0"/>
        <v>82.132575757575765</v>
      </c>
      <c r="L10" s="1"/>
    </row>
    <row r="11" spans="1:12" x14ac:dyDescent="0.25">
      <c r="A11" s="171">
        <v>200830</v>
      </c>
      <c r="B11" s="173">
        <v>91.818181818181813</v>
      </c>
      <c r="C11" s="174">
        <v>91.63636363636364</v>
      </c>
      <c r="D11" s="175">
        <v>72.2</v>
      </c>
      <c r="E11" s="175">
        <v>75.545454545454547</v>
      </c>
      <c r="F11" s="178">
        <v>89.75</v>
      </c>
      <c r="G11" s="178">
        <v>83.13</v>
      </c>
      <c r="H11" s="16">
        <f t="shared" si="0"/>
        <v>84.013333333333335</v>
      </c>
      <c r="L11" s="1"/>
    </row>
    <row r="12" spans="1:12" x14ac:dyDescent="0.25">
      <c r="A12" s="171">
        <v>202370</v>
      </c>
      <c r="B12" s="173">
        <v>87.63636363636364</v>
      </c>
      <c r="C12" s="174">
        <v>90.36363636363636</v>
      </c>
      <c r="D12" s="175">
        <v>67.599999999999994</v>
      </c>
      <c r="E12" s="175">
        <v>74.272727272727266</v>
      </c>
      <c r="F12" s="178">
        <v>88.75</v>
      </c>
      <c r="G12" s="178">
        <v>83.25</v>
      </c>
      <c r="H12" s="16">
        <f t="shared" si="0"/>
        <v>81.978787878787884</v>
      </c>
      <c r="L12" s="1"/>
    </row>
    <row r="13" spans="1:12" x14ac:dyDescent="0.25">
      <c r="A13" s="171">
        <v>202371</v>
      </c>
      <c r="B13" s="173">
        <v>81.818181818181813</v>
      </c>
      <c r="C13" s="174">
        <v>80.090909090909093</v>
      </c>
      <c r="D13" s="175">
        <v>62.2</v>
      </c>
      <c r="E13" s="175">
        <v>67.909090909090907</v>
      </c>
      <c r="F13" s="178">
        <v>86</v>
      </c>
      <c r="G13" s="178">
        <v>80.25</v>
      </c>
      <c r="H13" s="16">
        <f t="shared" si="0"/>
        <v>76.3780303030303</v>
      </c>
      <c r="L13" s="1"/>
    </row>
    <row r="14" spans="1:12" x14ac:dyDescent="0.25">
      <c r="A14" s="171">
        <v>202377</v>
      </c>
      <c r="B14" s="173">
        <v>85.909090909090907</v>
      </c>
      <c r="C14" s="174">
        <v>83.181818181818187</v>
      </c>
      <c r="D14" s="175">
        <v>67</v>
      </c>
      <c r="E14" s="175">
        <v>71.818181818181813</v>
      </c>
      <c r="F14" s="178">
        <v>87.75</v>
      </c>
      <c r="G14" s="178">
        <v>82.25</v>
      </c>
      <c r="H14" s="16">
        <f t="shared" si="0"/>
        <v>79.651515151515142</v>
      </c>
      <c r="L14" s="1"/>
    </row>
    <row r="15" spans="1:12" x14ac:dyDescent="0.25">
      <c r="A15" s="171">
        <v>202381</v>
      </c>
      <c r="B15" s="173">
        <v>82</v>
      </c>
      <c r="C15" s="174">
        <v>78</v>
      </c>
      <c r="D15" s="175">
        <v>63.5</v>
      </c>
      <c r="E15" s="175">
        <v>69.090909090909093</v>
      </c>
      <c r="F15" s="178">
        <v>79.63</v>
      </c>
      <c r="G15" s="178">
        <v>80</v>
      </c>
      <c r="H15" s="16">
        <f t="shared" si="0"/>
        <v>75.37015151515152</v>
      </c>
      <c r="L15" s="1"/>
    </row>
    <row r="16" spans="1:12" x14ac:dyDescent="0.25">
      <c r="A16" s="171">
        <v>202376</v>
      </c>
      <c r="B16" s="173">
        <v>83.454545454545453</v>
      </c>
      <c r="C16" s="174">
        <v>76.181818181818187</v>
      </c>
      <c r="D16" s="175">
        <v>60.4</v>
      </c>
      <c r="E16" s="175">
        <v>67.181818181818187</v>
      </c>
      <c r="F16" s="178">
        <v>76.88</v>
      </c>
      <c r="G16" s="178">
        <v>75</v>
      </c>
      <c r="H16" s="16">
        <f t="shared" si="0"/>
        <v>73.183030303030307</v>
      </c>
      <c r="L16" s="1"/>
    </row>
    <row r="17" spans="1:12" x14ac:dyDescent="0.25">
      <c r="A17" s="171">
        <v>190094</v>
      </c>
      <c r="B17" s="173">
        <v>65.3</v>
      </c>
      <c r="C17" s="174">
        <v>64.819999999999993</v>
      </c>
      <c r="D17" s="175">
        <v>82.63</v>
      </c>
      <c r="E17" s="175">
        <v>69.63</v>
      </c>
      <c r="F17" s="178">
        <v>76.63</v>
      </c>
      <c r="G17" s="178">
        <v>74.75</v>
      </c>
      <c r="H17" s="16">
        <f t="shared" si="0"/>
        <v>72.293333333333337</v>
      </c>
      <c r="L17" s="1"/>
    </row>
    <row r="18" spans="1:12" x14ac:dyDescent="0.25">
      <c r="A18" s="171">
        <v>202382</v>
      </c>
      <c r="B18" s="173">
        <v>78.181818181818187</v>
      </c>
      <c r="C18" s="174">
        <v>81.545454545454547</v>
      </c>
      <c r="D18" s="175">
        <v>57.4</v>
      </c>
      <c r="E18" s="175">
        <v>61.454545454545453</v>
      </c>
      <c r="F18" s="178">
        <v>76.3</v>
      </c>
      <c r="G18" s="178">
        <v>75.25</v>
      </c>
      <c r="H18" s="16">
        <f t="shared" si="0"/>
        <v>71.688636363636377</v>
      </c>
      <c r="L18" s="1"/>
    </row>
    <row r="19" spans="1:12" x14ac:dyDescent="0.25">
      <c r="A19" s="171">
        <v>202374</v>
      </c>
      <c r="B19" s="173">
        <v>83.727272727272734</v>
      </c>
      <c r="C19" s="174">
        <v>79.36363636363636</v>
      </c>
      <c r="D19" s="175">
        <v>66.900000000000006</v>
      </c>
      <c r="E19" s="175">
        <v>70.909090909090907</v>
      </c>
      <c r="F19" s="178">
        <v>81.13</v>
      </c>
      <c r="G19" s="178">
        <v>78.63</v>
      </c>
      <c r="H19" s="16">
        <f t="shared" si="0"/>
        <v>76.776666666666657</v>
      </c>
      <c r="L19" s="1"/>
    </row>
    <row r="20" spans="1:12" x14ac:dyDescent="0.25">
      <c r="A20" s="171">
        <v>200341</v>
      </c>
      <c r="B20" s="173">
        <v>86.818181818181813</v>
      </c>
      <c r="C20" s="174">
        <v>87.818181818181813</v>
      </c>
      <c r="D20" s="175">
        <v>69.2</v>
      </c>
      <c r="E20" s="175">
        <v>74.909090909090907</v>
      </c>
      <c r="F20" s="178">
        <v>94.3</v>
      </c>
      <c r="G20" s="178">
        <v>81.75</v>
      </c>
      <c r="H20" s="16">
        <f t="shared" si="0"/>
        <v>82.465909090909093</v>
      </c>
      <c r="L20" s="1"/>
    </row>
    <row r="21" spans="1:12" x14ac:dyDescent="0.25">
      <c r="A21" s="171">
        <v>200835</v>
      </c>
      <c r="B21" s="173">
        <v>84.727272727272734</v>
      </c>
      <c r="C21" s="174">
        <v>83.454545454545453</v>
      </c>
      <c r="D21" s="175">
        <v>63.8</v>
      </c>
      <c r="E21" s="175">
        <v>70.818181818181813</v>
      </c>
      <c r="F21" s="178">
        <v>88.75</v>
      </c>
      <c r="G21" s="178">
        <v>79.88</v>
      </c>
      <c r="H21" s="16">
        <f t="shared" si="0"/>
        <v>78.571666666666673</v>
      </c>
      <c r="L21" s="1"/>
    </row>
    <row r="22" spans="1:12" x14ac:dyDescent="0.25">
      <c r="A22" s="171">
        <v>200342</v>
      </c>
      <c r="B22" s="173">
        <v>86.090909090909093</v>
      </c>
      <c r="C22" s="174">
        <v>84.272727272727266</v>
      </c>
      <c r="D22" s="175">
        <v>61</v>
      </c>
      <c r="E22" s="175">
        <v>70.727272727272734</v>
      </c>
      <c r="F22" s="178">
        <v>80.5</v>
      </c>
      <c r="G22" s="178">
        <v>78.63</v>
      </c>
      <c r="H22" s="16">
        <f t="shared" si="0"/>
        <v>76.87015151515152</v>
      </c>
      <c r="L22" s="1"/>
    </row>
    <row r="23" spans="1:12" x14ac:dyDescent="0.25">
      <c r="A23" s="171">
        <v>200826</v>
      </c>
      <c r="B23" s="173">
        <v>86.545454545454547</v>
      </c>
      <c r="C23" s="174">
        <v>79.63636363636364</v>
      </c>
      <c r="D23" s="175">
        <v>68.400000000000006</v>
      </c>
      <c r="E23" s="175">
        <v>73.181818181818187</v>
      </c>
      <c r="F23" s="178">
        <v>87.75</v>
      </c>
      <c r="G23" s="179">
        <v>82.25</v>
      </c>
      <c r="H23" s="81">
        <f t="shared" si="0"/>
        <v>79.627272727272725</v>
      </c>
    </row>
    <row r="24" spans="1:12" x14ac:dyDescent="0.25">
      <c r="A24" s="172" t="s">
        <v>69</v>
      </c>
      <c r="B24" s="73">
        <v>69.45</v>
      </c>
      <c r="C24" s="73">
        <v>76.181818181818187</v>
      </c>
      <c r="D24" s="73">
        <v>71.900000000000006</v>
      </c>
      <c r="E24" s="73">
        <v>71.555555555555557</v>
      </c>
      <c r="F24" s="176">
        <v>79.444444444444443</v>
      </c>
      <c r="G24" s="177">
        <v>16.79</v>
      </c>
      <c r="H24" s="18">
        <f>AVERAGE(C24:G24)</f>
        <v>63.174363636363651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29" sqref="F29"/>
    </sheetView>
  </sheetViews>
  <sheetFormatPr defaultRowHeight="15" x14ac:dyDescent="0.25"/>
  <cols>
    <col min="2" max="2" width="11.85546875" customWidth="1"/>
  </cols>
  <sheetData>
    <row r="1" spans="1:5" ht="15" customHeight="1" x14ac:dyDescent="0.25">
      <c r="A1" s="249" t="s">
        <v>103</v>
      </c>
      <c r="B1" s="252" t="s">
        <v>104</v>
      </c>
      <c r="C1" s="255" t="s">
        <v>0</v>
      </c>
      <c r="D1" s="255" t="s">
        <v>1</v>
      </c>
      <c r="E1" s="248" t="s">
        <v>101</v>
      </c>
    </row>
    <row r="2" spans="1:5" x14ac:dyDescent="0.25">
      <c r="A2" s="250"/>
      <c r="B2" s="253"/>
      <c r="C2" s="255"/>
      <c r="D2" s="255"/>
      <c r="E2" s="248"/>
    </row>
    <row r="3" spans="1:5" ht="59.25" customHeight="1" x14ac:dyDescent="0.25">
      <c r="A3" s="251"/>
      <c r="B3" s="254"/>
      <c r="C3" s="255"/>
      <c r="D3" s="255"/>
      <c r="E3" s="248"/>
    </row>
    <row r="4" spans="1:5" x14ac:dyDescent="0.25">
      <c r="A4" s="158" t="s">
        <v>139</v>
      </c>
      <c r="B4" s="159" t="s">
        <v>336</v>
      </c>
      <c r="C4" s="11">
        <v>67.8</v>
      </c>
      <c r="D4" s="11">
        <v>62.44</v>
      </c>
      <c r="E4" s="18">
        <f>(C4+D4)/2</f>
        <v>65.12</v>
      </c>
    </row>
    <row r="5" spans="1:5" x14ac:dyDescent="0.25">
      <c r="A5" s="158" t="s">
        <v>141</v>
      </c>
      <c r="B5" s="159" t="s">
        <v>337</v>
      </c>
      <c r="C5" s="11">
        <v>66.2</v>
      </c>
      <c r="D5" s="11">
        <v>63.67</v>
      </c>
      <c r="E5" s="18">
        <f t="shared" ref="E5:E17" si="0">(C5+D5)/2</f>
        <v>64.935000000000002</v>
      </c>
    </row>
    <row r="6" spans="1:5" x14ac:dyDescent="0.25">
      <c r="A6" s="158" t="s">
        <v>143</v>
      </c>
      <c r="B6" s="159" t="s">
        <v>338</v>
      </c>
      <c r="C6" s="11">
        <v>64.900000000000006</v>
      </c>
      <c r="D6" s="11">
        <v>62.89</v>
      </c>
      <c r="E6" s="18">
        <f t="shared" si="0"/>
        <v>63.895000000000003</v>
      </c>
    </row>
    <row r="7" spans="1:5" x14ac:dyDescent="0.25">
      <c r="A7" s="158" t="s">
        <v>145</v>
      </c>
      <c r="B7" s="159" t="s">
        <v>339</v>
      </c>
      <c r="C7" s="11">
        <v>87.5</v>
      </c>
      <c r="D7" s="11">
        <v>79.89</v>
      </c>
      <c r="E7" s="18">
        <f t="shared" si="0"/>
        <v>83.694999999999993</v>
      </c>
    </row>
    <row r="8" spans="1:5" x14ac:dyDescent="0.25">
      <c r="A8" s="158" t="s">
        <v>146</v>
      </c>
      <c r="B8" s="159" t="s">
        <v>340</v>
      </c>
      <c r="C8" s="11">
        <v>95.1</v>
      </c>
      <c r="D8" s="11">
        <v>91.67</v>
      </c>
      <c r="E8" s="18">
        <f t="shared" si="0"/>
        <v>93.384999999999991</v>
      </c>
    </row>
    <row r="9" spans="1:5" x14ac:dyDescent="0.25">
      <c r="A9" s="158" t="s">
        <v>148</v>
      </c>
      <c r="B9" s="159" t="s">
        <v>341</v>
      </c>
      <c r="C9" s="11">
        <v>65.599999999999994</v>
      </c>
      <c r="D9" s="11">
        <v>67</v>
      </c>
      <c r="E9" s="18">
        <f t="shared" si="0"/>
        <v>66.3</v>
      </c>
    </row>
    <row r="10" spans="1:5" x14ac:dyDescent="0.25">
      <c r="A10" s="158" t="s">
        <v>150</v>
      </c>
      <c r="B10" s="159" t="s">
        <v>342</v>
      </c>
      <c r="C10" s="11">
        <v>87.3</v>
      </c>
      <c r="D10" s="11">
        <v>79.89</v>
      </c>
      <c r="E10" s="18">
        <f t="shared" si="0"/>
        <v>83.594999999999999</v>
      </c>
    </row>
    <row r="11" spans="1:5" x14ac:dyDescent="0.25">
      <c r="A11" s="158" t="s">
        <v>152</v>
      </c>
      <c r="B11" s="159" t="s">
        <v>343</v>
      </c>
      <c r="C11" s="11">
        <v>85.8</v>
      </c>
      <c r="D11" s="11">
        <v>78.67</v>
      </c>
      <c r="E11" s="18">
        <f t="shared" si="0"/>
        <v>82.234999999999999</v>
      </c>
    </row>
    <row r="12" spans="1:5" x14ac:dyDescent="0.25">
      <c r="A12" s="158" t="s">
        <v>154</v>
      </c>
      <c r="B12" s="159" t="s">
        <v>344</v>
      </c>
      <c r="C12" s="11">
        <v>86.1</v>
      </c>
      <c r="D12" s="11">
        <v>79.67</v>
      </c>
      <c r="E12" s="18">
        <f t="shared" si="0"/>
        <v>82.884999999999991</v>
      </c>
    </row>
    <row r="13" spans="1:5" x14ac:dyDescent="0.25">
      <c r="A13" s="158" t="s">
        <v>156</v>
      </c>
      <c r="B13" s="159" t="s">
        <v>345</v>
      </c>
      <c r="C13" s="11">
        <v>84.4</v>
      </c>
      <c r="D13" s="11">
        <v>80</v>
      </c>
      <c r="E13" s="18">
        <f t="shared" si="0"/>
        <v>82.2</v>
      </c>
    </row>
    <row r="14" spans="1:5" x14ac:dyDescent="0.25">
      <c r="A14" s="158" t="s">
        <v>158</v>
      </c>
      <c r="B14" s="159" t="s">
        <v>346</v>
      </c>
      <c r="C14" s="11">
        <v>90.1</v>
      </c>
      <c r="D14" s="11">
        <v>87.11</v>
      </c>
      <c r="E14" s="18">
        <f t="shared" si="0"/>
        <v>88.60499999999999</v>
      </c>
    </row>
    <row r="15" spans="1:5" x14ac:dyDescent="0.25">
      <c r="A15" s="158" t="s">
        <v>160</v>
      </c>
      <c r="B15" s="159" t="s">
        <v>347</v>
      </c>
      <c r="C15" s="11">
        <v>86.7</v>
      </c>
      <c r="D15" s="11">
        <v>76.78</v>
      </c>
      <c r="E15" s="18">
        <f t="shared" si="0"/>
        <v>81.740000000000009</v>
      </c>
    </row>
    <row r="16" spans="1:5" x14ac:dyDescent="0.25">
      <c r="A16" s="158" t="s">
        <v>162</v>
      </c>
      <c r="B16" s="159" t="s">
        <v>348</v>
      </c>
      <c r="C16" s="11">
        <v>93.7</v>
      </c>
      <c r="D16" s="11">
        <v>81.790000000000006</v>
      </c>
      <c r="E16" s="18">
        <f t="shared" si="0"/>
        <v>87.745000000000005</v>
      </c>
    </row>
    <row r="17" spans="1:5" x14ac:dyDescent="0.25">
      <c r="A17" s="158" t="s">
        <v>164</v>
      </c>
      <c r="B17" s="159" t="s">
        <v>349</v>
      </c>
      <c r="C17" s="11">
        <v>86</v>
      </c>
      <c r="D17" s="11">
        <v>83.22</v>
      </c>
      <c r="E17" s="18">
        <f t="shared" si="0"/>
        <v>84.61</v>
      </c>
    </row>
  </sheetData>
  <mergeCells count="5">
    <mergeCell ref="E1:E3"/>
    <mergeCell ref="A1:A3"/>
    <mergeCell ref="B1:B3"/>
    <mergeCell ref="C1:C3"/>
    <mergeCell ref="D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3" sqref="A3:B19"/>
    </sheetView>
  </sheetViews>
  <sheetFormatPr defaultRowHeight="15" x14ac:dyDescent="0.25"/>
  <sheetData>
    <row r="1" spans="1:16" ht="63" thickBot="1" x14ac:dyDescent="0.3">
      <c r="A1" s="180" t="s">
        <v>223</v>
      </c>
      <c r="B1" s="181"/>
      <c r="C1" s="19" t="s">
        <v>0</v>
      </c>
      <c r="D1" s="19" t="s">
        <v>1</v>
      </c>
      <c r="E1" s="19" t="s">
        <v>2</v>
      </c>
      <c r="F1" s="259" t="s">
        <v>3</v>
      </c>
      <c r="G1" s="259" t="s">
        <v>99</v>
      </c>
      <c r="H1" s="259" t="s">
        <v>100</v>
      </c>
      <c r="I1" s="260" t="s">
        <v>4</v>
      </c>
    </row>
    <row r="2" spans="1:16" ht="16.5" thickBot="1" x14ac:dyDescent="0.3">
      <c r="A2" s="182" t="s">
        <v>5</v>
      </c>
      <c r="B2" s="258"/>
      <c r="C2" s="21"/>
      <c r="D2" s="21"/>
      <c r="E2" s="21"/>
      <c r="F2" s="21"/>
      <c r="G2" s="21"/>
      <c r="H2" s="21"/>
      <c r="I2" s="22"/>
    </row>
    <row r="3" spans="1:16" ht="15.75" thickBot="1" x14ac:dyDescent="0.3">
      <c r="A3" s="261">
        <v>201203</v>
      </c>
      <c r="B3" s="262"/>
      <c r="C3" s="11">
        <v>87.111111111111114</v>
      </c>
      <c r="D3" s="11">
        <v>94.8</v>
      </c>
      <c r="E3" s="256">
        <v>81.230769230769226</v>
      </c>
      <c r="F3" s="256">
        <v>70.666666666666671</v>
      </c>
      <c r="G3" s="257">
        <v>95</v>
      </c>
      <c r="H3" s="257">
        <v>99</v>
      </c>
      <c r="I3" s="18">
        <f>(C3+D3+E3+F3+G3+H3)/6</f>
        <v>87.968091168091178</v>
      </c>
      <c r="L3" t="s">
        <v>98</v>
      </c>
      <c r="M3" s="1"/>
      <c r="P3" s="1"/>
    </row>
    <row r="4" spans="1:16" ht="15.75" thickBot="1" x14ac:dyDescent="0.3">
      <c r="A4" s="261">
        <v>201029</v>
      </c>
      <c r="B4" s="262"/>
      <c r="C4" s="11">
        <v>87.222222222222229</v>
      </c>
      <c r="D4" s="11">
        <v>95.3</v>
      </c>
      <c r="E4" s="256">
        <v>80.15384615384616</v>
      </c>
      <c r="F4" s="256">
        <v>72</v>
      </c>
      <c r="G4" s="257">
        <v>94</v>
      </c>
      <c r="H4" s="257">
        <v>94.9</v>
      </c>
      <c r="I4" s="18">
        <f t="shared" ref="I4:I19" si="0">(C4+D4+E4+F4+G4+H4)/6</f>
        <v>87.262678062678063</v>
      </c>
      <c r="M4" s="1"/>
      <c r="P4" s="1"/>
    </row>
    <row r="5" spans="1:16" ht="15.75" thickBot="1" x14ac:dyDescent="0.3">
      <c r="A5" s="261">
        <v>201036</v>
      </c>
      <c r="B5" s="262"/>
      <c r="C5" s="11">
        <v>78.777777777777771</v>
      </c>
      <c r="D5" s="11">
        <v>82.3</v>
      </c>
      <c r="E5" s="256">
        <v>78.07692307692308</v>
      </c>
      <c r="F5" s="256">
        <v>62.666666666666664</v>
      </c>
      <c r="G5" s="257">
        <v>92</v>
      </c>
      <c r="H5" s="257">
        <v>89.5</v>
      </c>
      <c r="I5" s="18">
        <f t="shared" si="0"/>
        <v>80.553561253561256</v>
      </c>
      <c r="M5" s="1"/>
      <c r="P5" s="1"/>
    </row>
    <row r="6" spans="1:16" ht="15.75" thickBot="1" x14ac:dyDescent="0.3">
      <c r="A6" s="261">
        <v>201040</v>
      </c>
      <c r="B6" s="262"/>
      <c r="C6" s="11">
        <v>83.333333333333329</v>
      </c>
      <c r="D6" s="11">
        <v>92.3</v>
      </c>
      <c r="E6" s="256">
        <v>78</v>
      </c>
      <c r="F6" s="256">
        <v>72.066666666666663</v>
      </c>
      <c r="G6" s="257">
        <v>91.13</v>
      </c>
      <c r="H6" s="257">
        <v>94.4</v>
      </c>
      <c r="I6" s="18">
        <f t="shared" si="0"/>
        <v>85.204999999999998</v>
      </c>
      <c r="M6" s="1"/>
      <c r="P6" s="1"/>
    </row>
    <row r="7" spans="1:16" ht="15.75" thickBot="1" x14ac:dyDescent="0.3">
      <c r="A7" s="261">
        <v>200782</v>
      </c>
      <c r="B7" s="262"/>
      <c r="C7" s="11">
        <v>80.444444444444443</v>
      </c>
      <c r="D7" s="11">
        <v>91.3</v>
      </c>
      <c r="E7" s="256">
        <v>79.769230769230774</v>
      </c>
      <c r="F7" s="256">
        <v>65.066666666666663</v>
      </c>
      <c r="G7" s="257">
        <v>90.75</v>
      </c>
      <c r="H7" s="257">
        <v>94.5</v>
      </c>
      <c r="I7" s="18">
        <f t="shared" si="0"/>
        <v>83.638390313390303</v>
      </c>
      <c r="M7" s="1"/>
      <c r="P7" s="1"/>
    </row>
    <row r="8" spans="1:16" ht="15.75" thickBot="1" x14ac:dyDescent="0.3">
      <c r="A8" s="261">
        <v>201030</v>
      </c>
      <c r="B8" s="262"/>
      <c r="C8" s="11">
        <v>78.222222222222229</v>
      </c>
      <c r="D8" s="11">
        <v>87.1</v>
      </c>
      <c r="E8" s="256">
        <v>74.769230769230774</v>
      </c>
      <c r="F8" s="256">
        <v>68</v>
      </c>
      <c r="G8" s="257">
        <v>91.25</v>
      </c>
      <c r="H8" s="257">
        <v>95.7</v>
      </c>
      <c r="I8" s="18">
        <f t="shared" si="0"/>
        <v>82.506908831908831</v>
      </c>
      <c r="M8" s="1"/>
      <c r="P8" s="1"/>
    </row>
    <row r="9" spans="1:16" ht="15.75" thickBot="1" x14ac:dyDescent="0.3">
      <c r="A9" s="261">
        <v>201032</v>
      </c>
      <c r="B9" s="262"/>
      <c r="C9" s="11">
        <v>83.777777777777771</v>
      </c>
      <c r="D9" s="11">
        <v>92.4</v>
      </c>
      <c r="E9" s="256">
        <v>77.538461538461533</v>
      </c>
      <c r="F9" s="256">
        <v>73.599999999999994</v>
      </c>
      <c r="G9" s="257">
        <v>94</v>
      </c>
      <c r="H9" s="257">
        <v>97.5</v>
      </c>
      <c r="I9" s="18">
        <f t="shared" si="0"/>
        <v>86.46937321937321</v>
      </c>
      <c r="M9" s="1"/>
      <c r="P9" s="1"/>
    </row>
    <row r="10" spans="1:16" ht="15.75" thickBot="1" x14ac:dyDescent="0.3">
      <c r="A10" s="261">
        <v>201033</v>
      </c>
      <c r="B10" s="262"/>
      <c r="C10" s="11">
        <v>74.111111111111114</v>
      </c>
      <c r="D10" s="11">
        <v>82.3</v>
      </c>
      <c r="E10" s="256">
        <v>72.230769230769226</v>
      </c>
      <c r="F10" s="256">
        <v>59.2</v>
      </c>
      <c r="G10" s="257">
        <v>85.25</v>
      </c>
      <c r="H10" s="257">
        <v>80.400000000000006</v>
      </c>
      <c r="I10" s="18">
        <f t="shared" si="0"/>
        <v>75.581980056980058</v>
      </c>
      <c r="M10" s="1"/>
      <c r="P10" s="1"/>
    </row>
    <row r="11" spans="1:16" ht="15.75" thickBot="1" x14ac:dyDescent="0.3">
      <c r="A11" s="261">
        <v>201204</v>
      </c>
      <c r="B11" s="262"/>
      <c r="C11" s="11">
        <v>72.666666666666671</v>
      </c>
      <c r="D11" s="11">
        <v>72.7</v>
      </c>
      <c r="E11" s="256">
        <v>75.615384615384613</v>
      </c>
      <c r="F11" s="256">
        <v>54.266666666666666</v>
      </c>
      <c r="G11" s="257">
        <v>76.75</v>
      </c>
      <c r="H11" s="257">
        <v>76</v>
      </c>
      <c r="I11" s="18">
        <f t="shared" si="0"/>
        <v>71.333119658119656</v>
      </c>
      <c r="M11" s="1"/>
      <c r="P11" s="1"/>
    </row>
    <row r="12" spans="1:16" ht="15.75" thickBot="1" x14ac:dyDescent="0.3">
      <c r="A12" s="261">
        <v>201037</v>
      </c>
      <c r="B12" s="262"/>
      <c r="C12" s="11">
        <v>78.555555555555557</v>
      </c>
      <c r="D12" s="11">
        <v>91.3</v>
      </c>
      <c r="E12" s="256">
        <v>75.92307692307692</v>
      </c>
      <c r="F12" s="256">
        <v>63.533333333333331</v>
      </c>
      <c r="G12" s="257">
        <v>86.5</v>
      </c>
      <c r="H12" s="257">
        <v>91</v>
      </c>
      <c r="I12" s="18">
        <f t="shared" si="0"/>
        <v>81.135327635327641</v>
      </c>
      <c r="M12" s="1"/>
      <c r="P12" s="1"/>
    </row>
    <row r="13" spans="1:16" ht="15.75" thickBot="1" x14ac:dyDescent="0.3">
      <c r="A13" s="261">
        <v>201038</v>
      </c>
      <c r="B13" s="262"/>
      <c r="C13" s="11">
        <v>76</v>
      </c>
      <c r="D13" s="11">
        <v>89.9</v>
      </c>
      <c r="E13" s="256">
        <v>73.769230769230774</v>
      </c>
      <c r="F13" s="256">
        <v>60.466666666666669</v>
      </c>
      <c r="G13" s="257">
        <v>89.63</v>
      </c>
      <c r="H13" s="257">
        <v>87.9</v>
      </c>
      <c r="I13" s="18">
        <f t="shared" si="0"/>
        <v>79.610982905982908</v>
      </c>
      <c r="M13" s="1"/>
      <c r="P13" s="1"/>
    </row>
    <row r="14" spans="1:16" ht="15.75" thickBot="1" x14ac:dyDescent="0.3">
      <c r="A14" s="261">
        <v>202702</v>
      </c>
      <c r="B14" s="262"/>
      <c r="C14" s="11">
        <v>78.888888888888886</v>
      </c>
      <c r="D14" s="11">
        <v>93.6</v>
      </c>
      <c r="E14" s="256">
        <v>78.92307692307692</v>
      </c>
      <c r="F14" s="256">
        <v>70.86666666666666</v>
      </c>
      <c r="G14" s="257">
        <v>94.75</v>
      </c>
      <c r="H14" s="257">
        <v>97.3</v>
      </c>
      <c r="I14" s="18">
        <f t="shared" si="0"/>
        <v>85.72143874643875</v>
      </c>
      <c r="M14" s="1"/>
      <c r="P14" s="1"/>
    </row>
    <row r="15" spans="1:16" ht="15.75" thickBot="1" x14ac:dyDescent="0.3">
      <c r="A15" s="261">
        <v>200781</v>
      </c>
      <c r="B15" s="262"/>
      <c r="C15" s="11">
        <v>79.888888888888886</v>
      </c>
      <c r="D15" s="11">
        <v>90.8</v>
      </c>
      <c r="E15" s="256">
        <v>78.692307692307693</v>
      </c>
      <c r="F15" s="256">
        <v>67.066666666666663</v>
      </c>
      <c r="G15" s="257">
        <v>91.25</v>
      </c>
      <c r="H15" s="257">
        <v>91.4</v>
      </c>
      <c r="I15" s="18">
        <f t="shared" si="0"/>
        <v>83.182977207977203</v>
      </c>
      <c r="M15" s="1"/>
      <c r="P15" s="1"/>
    </row>
    <row r="16" spans="1:16" ht="15.75" thickBot="1" x14ac:dyDescent="0.3">
      <c r="A16" s="261">
        <v>201035</v>
      </c>
      <c r="B16" s="262"/>
      <c r="C16" s="11">
        <v>74.444444444444443</v>
      </c>
      <c r="D16" s="11">
        <v>77.400000000000006</v>
      </c>
      <c r="E16" s="256">
        <v>72.15384615384616</v>
      </c>
      <c r="F16" s="256">
        <v>61.666666666666664</v>
      </c>
      <c r="G16" s="257">
        <v>87.25</v>
      </c>
      <c r="H16" s="257">
        <v>91.8</v>
      </c>
      <c r="I16" s="18">
        <f t="shared" si="0"/>
        <v>77.452492877492872</v>
      </c>
      <c r="M16" s="1"/>
      <c r="P16" s="1"/>
    </row>
    <row r="17" spans="1:16" ht="15.75" thickBot="1" x14ac:dyDescent="0.3">
      <c r="A17" s="261">
        <v>201034</v>
      </c>
      <c r="B17" s="262"/>
      <c r="C17" s="11">
        <v>78.222222222222229</v>
      </c>
      <c r="D17" s="11">
        <v>89.7</v>
      </c>
      <c r="E17" s="256">
        <v>75.84615384615384</v>
      </c>
      <c r="F17" s="256">
        <v>69.333333333333329</v>
      </c>
      <c r="G17" s="257">
        <v>90</v>
      </c>
      <c r="H17" s="257">
        <v>92.7</v>
      </c>
      <c r="I17" s="18">
        <f t="shared" si="0"/>
        <v>82.633618233618236</v>
      </c>
      <c r="M17" s="1"/>
      <c r="P17" s="1"/>
    </row>
    <row r="18" spans="1:16" ht="15.75" thickBot="1" x14ac:dyDescent="0.3">
      <c r="A18" s="261">
        <v>201031</v>
      </c>
      <c r="B18" s="262"/>
      <c r="C18" s="11">
        <v>92.333333333333329</v>
      </c>
      <c r="D18" s="11">
        <v>96</v>
      </c>
      <c r="E18" s="256">
        <v>81.769230769230774</v>
      </c>
      <c r="F18" s="256">
        <v>71.466666666666669</v>
      </c>
      <c r="G18" s="257">
        <v>94.38</v>
      </c>
      <c r="H18" s="257">
        <v>98.4</v>
      </c>
      <c r="I18" s="18">
        <f t="shared" si="0"/>
        <v>89.058205128205131</v>
      </c>
      <c r="M18" s="1"/>
      <c r="P18" s="1"/>
    </row>
    <row r="19" spans="1:16" ht="15.75" thickBot="1" x14ac:dyDescent="0.3">
      <c r="A19" s="261">
        <v>202703</v>
      </c>
      <c r="B19" s="262"/>
      <c r="C19" s="11">
        <v>84.111111111111114</v>
      </c>
      <c r="D19" s="11">
        <v>92.2</v>
      </c>
      <c r="E19" s="256">
        <v>80.84615384615384</v>
      </c>
      <c r="F19" s="256">
        <v>72</v>
      </c>
      <c r="G19" s="257">
        <v>93.63</v>
      </c>
      <c r="H19" s="257">
        <v>98</v>
      </c>
      <c r="I19" s="18">
        <f t="shared" si="0"/>
        <v>86.79787749287749</v>
      </c>
    </row>
    <row r="20" spans="1:16" x14ac:dyDescent="0.25">
      <c r="I20" s="1"/>
    </row>
  </sheetData>
  <mergeCells count="19">
    <mergeCell ref="A11:B11"/>
    <mergeCell ref="A1:B1"/>
    <mergeCell ref="A2:B2"/>
    <mergeCell ref="A4:B4"/>
    <mergeCell ref="A5:B5"/>
    <mergeCell ref="A6:B6"/>
    <mergeCell ref="A7:B7"/>
    <mergeCell ref="A8:B8"/>
    <mergeCell ref="A9:B9"/>
    <mergeCell ref="A10:B10"/>
    <mergeCell ref="A3:B3"/>
    <mergeCell ref="A18:B18"/>
    <mergeCell ref="A19:B19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0" sqref="F20"/>
    </sheetView>
  </sheetViews>
  <sheetFormatPr defaultRowHeight="15" x14ac:dyDescent="0.25"/>
  <cols>
    <col min="1" max="1" width="13.85546875" customWidth="1"/>
    <col min="2" max="2" width="2.5703125" customWidth="1"/>
  </cols>
  <sheetData>
    <row r="1" spans="1:9" ht="63" thickBot="1" x14ac:dyDescent="0.3">
      <c r="A1" s="180" t="s">
        <v>130</v>
      </c>
      <c r="B1" s="181"/>
      <c r="C1" s="2" t="s">
        <v>0</v>
      </c>
      <c r="D1" s="2" t="s">
        <v>1</v>
      </c>
      <c r="E1" s="2" t="s">
        <v>2</v>
      </c>
      <c r="F1" s="2" t="s">
        <v>3</v>
      </c>
      <c r="G1" s="2" t="s">
        <v>99</v>
      </c>
      <c r="H1" s="2" t="s">
        <v>100</v>
      </c>
      <c r="I1" s="17" t="s">
        <v>4</v>
      </c>
    </row>
    <row r="2" spans="1:9" ht="15.75" x14ac:dyDescent="0.25">
      <c r="A2" s="184" t="s">
        <v>5</v>
      </c>
      <c r="B2" s="185"/>
      <c r="C2" s="5"/>
      <c r="D2" s="5"/>
      <c r="E2" s="5"/>
      <c r="F2" s="5"/>
      <c r="G2" s="5"/>
      <c r="H2" s="5"/>
      <c r="I2" s="15"/>
    </row>
    <row r="3" spans="1:9" x14ac:dyDescent="0.25">
      <c r="A3" s="171" t="s">
        <v>6</v>
      </c>
      <c r="B3" s="6"/>
      <c r="C3" s="7">
        <v>87.583333333333329</v>
      </c>
      <c r="D3" s="7">
        <v>83.454545454545453</v>
      </c>
      <c r="E3" s="27">
        <v>96.2</v>
      </c>
      <c r="F3" s="27">
        <v>97.04</v>
      </c>
      <c r="G3" s="27">
        <v>94.2</v>
      </c>
      <c r="H3" s="66">
        <v>94</v>
      </c>
      <c r="I3" s="16">
        <f>((C3+D3+E3+F3+G3+H3)/6)</f>
        <v>92.079646464646473</v>
      </c>
    </row>
    <row r="4" spans="1:9" x14ac:dyDescent="0.25">
      <c r="A4" s="171" t="s">
        <v>7</v>
      </c>
      <c r="B4" s="6"/>
      <c r="C4" s="7">
        <v>79.166666666666671</v>
      </c>
      <c r="D4" s="7">
        <v>84.454545454545453</v>
      </c>
      <c r="E4" s="27">
        <v>93.1</v>
      </c>
      <c r="F4" s="27">
        <v>98.21</v>
      </c>
      <c r="G4" s="27">
        <v>90</v>
      </c>
      <c r="H4" s="66">
        <v>94.86</v>
      </c>
      <c r="I4" s="16">
        <f t="shared" ref="I4:I11" si="0">((C4+D4+E4+F4+G4+H4)/6)</f>
        <v>89.965202020202014</v>
      </c>
    </row>
    <row r="5" spans="1:9" x14ac:dyDescent="0.25">
      <c r="A5" s="171" t="s">
        <v>8</v>
      </c>
      <c r="B5" s="6"/>
      <c r="C5" s="7">
        <v>84.666666666666671</v>
      </c>
      <c r="D5" s="7">
        <v>82</v>
      </c>
      <c r="E5" s="27">
        <v>99.4</v>
      </c>
      <c r="F5" s="27">
        <v>99.1</v>
      </c>
      <c r="G5" s="27">
        <v>93</v>
      </c>
      <c r="H5" s="66">
        <v>93.29</v>
      </c>
      <c r="I5" s="16">
        <f t="shared" si="0"/>
        <v>91.909444444444446</v>
      </c>
    </row>
    <row r="6" spans="1:9" x14ac:dyDescent="0.25">
      <c r="A6" s="171" t="s">
        <v>9</v>
      </c>
      <c r="B6" s="6"/>
      <c r="C6" s="7">
        <v>80.583333333333329</v>
      </c>
      <c r="D6" s="7">
        <v>84.454545454545453</v>
      </c>
      <c r="E6" s="27">
        <v>92.1</v>
      </c>
      <c r="F6" s="27">
        <v>99.23</v>
      </c>
      <c r="G6" s="27">
        <v>90.2</v>
      </c>
      <c r="H6" s="66">
        <v>88.29</v>
      </c>
      <c r="I6" s="16">
        <f t="shared" si="0"/>
        <v>89.142979797979805</v>
      </c>
    </row>
    <row r="7" spans="1:9" x14ac:dyDescent="0.25">
      <c r="A7" s="171" t="s">
        <v>10</v>
      </c>
      <c r="B7" s="6"/>
      <c r="C7" s="7">
        <v>67.583333333333329</v>
      </c>
      <c r="D7" s="7">
        <v>51.272727272727273</v>
      </c>
      <c r="E7" s="27">
        <v>70</v>
      </c>
      <c r="F7" s="27">
        <v>73</v>
      </c>
      <c r="G7" s="27">
        <v>74</v>
      </c>
      <c r="H7" s="66">
        <v>70.430000000000007</v>
      </c>
      <c r="I7" s="16">
        <f t="shared" si="0"/>
        <v>67.714343434343434</v>
      </c>
    </row>
    <row r="8" spans="1:9" x14ac:dyDescent="0.25">
      <c r="A8" s="171" t="s">
        <v>11</v>
      </c>
      <c r="B8" s="6"/>
      <c r="C8" s="7">
        <v>62.25</v>
      </c>
      <c r="D8" s="7">
        <v>57.272727272727273</v>
      </c>
      <c r="E8" s="27">
        <v>69.2</v>
      </c>
      <c r="F8" s="27">
        <v>59.3</v>
      </c>
      <c r="G8" s="27">
        <v>70.2</v>
      </c>
      <c r="H8" s="66">
        <v>41.57</v>
      </c>
      <c r="I8" s="16">
        <f t="shared" si="0"/>
        <v>59.965454545454548</v>
      </c>
    </row>
    <row r="9" spans="1:9" x14ac:dyDescent="0.25">
      <c r="A9" s="171" t="s">
        <v>12</v>
      </c>
      <c r="B9" s="6"/>
      <c r="C9" s="7">
        <v>79.833333333333329</v>
      </c>
      <c r="D9" s="7">
        <v>77.909090909090907</v>
      </c>
      <c r="E9" s="27">
        <v>89.6</v>
      </c>
      <c r="F9" s="27">
        <v>99.06</v>
      </c>
      <c r="G9" s="27">
        <v>86.4</v>
      </c>
      <c r="H9" s="66">
        <v>87</v>
      </c>
      <c r="I9" s="16">
        <f t="shared" si="0"/>
        <v>86.633737373737361</v>
      </c>
    </row>
    <row r="10" spans="1:9" x14ac:dyDescent="0.25">
      <c r="A10" s="171" t="s">
        <v>13</v>
      </c>
      <c r="B10" s="6"/>
      <c r="C10" s="7">
        <v>83.833333333333329</v>
      </c>
      <c r="D10" s="7">
        <v>86.727272727272734</v>
      </c>
      <c r="E10" s="27">
        <v>95.3</v>
      </c>
      <c r="F10" s="27">
        <v>99.71</v>
      </c>
      <c r="G10" s="27">
        <v>91</v>
      </c>
      <c r="H10" s="66">
        <v>90.57</v>
      </c>
      <c r="I10" s="16">
        <f t="shared" si="0"/>
        <v>91.190101010101003</v>
      </c>
    </row>
    <row r="11" spans="1:9" x14ac:dyDescent="0.25">
      <c r="A11" s="171" t="s">
        <v>14</v>
      </c>
      <c r="B11" s="6"/>
      <c r="C11" s="7">
        <v>83.166666666666671</v>
      </c>
      <c r="D11" s="7">
        <v>79.545454545454547</v>
      </c>
      <c r="E11" s="27">
        <v>89.1</v>
      </c>
      <c r="F11" s="27">
        <v>99.1</v>
      </c>
      <c r="G11" s="27">
        <v>82</v>
      </c>
      <c r="H11" s="66">
        <v>83.29</v>
      </c>
      <c r="I11" s="16">
        <f t="shared" si="0"/>
        <v>86.033686868686857</v>
      </c>
    </row>
    <row r="12" spans="1:9" x14ac:dyDescent="0.25">
      <c r="A12" s="171" t="s">
        <v>15</v>
      </c>
      <c r="B12" s="6"/>
      <c r="C12" s="7" t="s">
        <v>102</v>
      </c>
      <c r="D12" s="7">
        <v>67.545454545454547</v>
      </c>
      <c r="E12" s="27">
        <v>91.8</v>
      </c>
      <c r="F12" s="27">
        <v>98.9</v>
      </c>
      <c r="G12" s="27">
        <v>78.8</v>
      </c>
      <c r="H12" s="66">
        <v>85.57</v>
      </c>
      <c r="I12" s="16">
        <f>(D12+E12+F12+G12+H12)/5</f>
        <v>84.523090909090911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.140625" customWidth="1"/>
  </cols>
  <sheetData>
    <row r="1" spans="1:9" ht="63" thickBot="1" x14ac:dyDescent="0.3">
      <c r="A1" s="180" t="s">
        <v>224</v>
      </c>
      <c r="B1" s="181"/>
      <c r="C1" s="2" t="s">
        <v>0</v>
      </c>
      <c r="D1" s="2" t="s">
        <v>1</v>
      </c>
      <c r="E1" s="2" t="s">
        <v>2</v>
      </c>
      <c r="F1" s="2" t="s">
        <v>3</v>
      </c>
      <c r="G1" s="2" t="s">
        <v>99</v>
      </c>
      <c r="H1" s="2" t="s">
        <v>100</v>
      </c>
      <c r="I1" s="17" t="s">
        <v>4</v>
      </c>
    </row>
    <row r="2" spans="1:9" ht="16.5" thickBot="1" x14ac:dyDescent="0.3">
      <c r="A2" s="182" t="s">
        <v>5</v>
      </c>
      <c r="B2" s="183"/>
      <c r="C2" s="3"/>
      <c r="D2" s="3"/>
      <c r="E2" s="3"/>
      <c r="F2" s="3"/>
      <c r="G2" s="5"/>
      <c r="H2" s="5"/>
      <c r="I2" s="14"/>
    </row>
    <row r="3" spans="1:9" ht="15.75" thickBot="1" x14ac:dyDescent="0.3">
      <c r="A3" s="263" t="s">
        <v>16</v>
      </c>
      <c r="B3" s="9"/>
      <c r="C3" s="8">
        <v>86</v>
      </c>
      <c r="D3" s="8">
        <v>79</v>
      </c>
      <c r="E3" s="28">
        <v>89.25</v>
      </c>
      <c r="F3" s="67">
        <v>78.7</v>
      </c>
      <c r="G3" s="51">
        <v>83.2</v>
      </c>
      <c r="H3" s="68">
        <v>92</v>
      </c>
      <c r="I3" s="65">
        <f>(C3+D3+E3+F3+G3+H3)/6</f>
        <v>84.691666666666663</v>
      </c>
    </row>
    <row r="4" spans="1:9" ht="15.75" thickBot="1" x14ac:dyDescent="0.3">
      <c r="A4" s="263" t="s">
        <v>17</v>
      </c>
      <c r="B4" s="9"/>
      <c r="C4" s="8">
        <v>83.4</v>
      </c>
      <c r="D4" s="8">
        <v>76.5</v>
      </c>
      <c r="E4" s="28">
        <v>87</v>
      </c>
      <c r="F4" s="67">
        <v>81.900000000000006</v>
      </c>
      <c r="G4" s="68">
        <v>93.4</v>
      </c>
      <c r="H4" s="68">
        <v>90.67</v>
      </c>
      <c r="I4" s="65">
        <f t="shared" ref="I4:I16" si="0">(C4+D4+E4+F4+G4+H4)/6</f>
        <v>85.478333333333339</v>
      </c>
    </row>
    <row r="5" spans="1:9" ht="15.75" thickBot="1" x14ac:dyDescent="0.3">
      <c r="A5" s="263" t="s">
        <v>18</v>
      </c>
      <c r="B5" s="9"/>
      <c r="C5" s="8">
        <v>82.6</v>
      </c>
      <c r="D5" s="8">
        <v>76.5</v>
      </c>
      <c r="E5" s="28">
        <v>83.375</v>
      </c>
      <c r="F5" s="67">
        <v>77.2</v>
      </c>
      <c r="G5" s="68">
        <v>86</v>
      </c>
      <c r="H5" s="68">
        <v>84.5</v>
      </c>
      <c r="I5" s="65">
        <f t="shared" si="0"/>
        <v>81.69583333333334</v>
      </c>
    </row>
    <row r="6" spans="1:9" ht="15.75" thickBot="1" x14ac:dyDescent="0.3">
      <c r="A6" s="263" t="s">
        <v>19</v>
      </c>
      <c r="B6" s="9"/>
      <c r="C6" s="8">
        <v>80.099999999999994</v>
      </c>
      <c r="D6" s="8">
        <v>68.099999999999994</v>
      </c>
      <c r="E6" s="28">
        <v>72.875</v>
      </c>
      <c r="F6" s="67">
        <v>68</v>
      </c>
      <c r="G6" s="68">
        <v>76</v>
      </c>
      <c r="H6" s="68">
        <v>71.33</v>
      </c>
      <c r="I6" s="65">
        <f t="shared" si="0"/>
        <v>72.734166666666667</v>
      </c>
    </row>
    <row r="7" spans="1:9" ht="15.75" thickBot="1" x14ac:dyDescent="0.3">
      <c r="A7" s="263" t="s">
        <v>21</v>
      </c>
      <c r="B7" s="9"/>
      <c r="C7" s="8">
        <v>80.099999999999994</v>
      </c>
      <c r="D7" s="8">
        <v>69.900000000000006</v>
      </c>
      <c r="E7" s="28">
        <v>82.125</v>
      </c>
      <c r="F7" s="67">
        <v>75.900000000000006</v>
      </c>
      <c r="G7" s="68">
        <v>77</v>
      </c>
      <c r="H7" s="68">
        <v>84.17</v>
      </c>
      <c r="I7" s="65">
        <f t="shared" si="0"/>
        <v>78.19916666666667</v>
      </c>
    </row>
    <row r="8" spans="1:9" ht="15.75" thickBot="1" x14ac:dyDescent="0.3">
      <c r="A8" s="263" t="s">
        <v>22</v>
      </c>
      <c r="B8" s="9"/>
      <c r="C8" s="8">
        <v>86.3</v>
      </c>
      <c r="D8" s="8">
        <v>72.099999999999994</v>
      </c>
      <c r="E8" s="28">
        <v>82.75</v>
      </c>
      <c r="F8" s="67">
        <v>75.3</v>
      </c>
      <c r="G8" s="68">
        <v>91.2</v>
      </c>
      <c r="H8" s="68">
        <v>90</v>
      </c>
      <c r="I8" s="65">
        <f t="shared" si="0"/>
        <v>82.941666666666663</v>
      </c>
    </row>
    <row r="9" spans="1:9" ht="15.75" thickBot="1" x14ac:dyDescent="0.3">
      <c r="A9" s="263" t="s">
        <v>23</v>
      </c>
      <c r="B9" s="9"/>
      <c r="C9" s="8">
        <v>90.3</v>
      </c>
      <c r="D9" s="8">
        <v>82.2</v>
      </c>
      <c r="E9" s="28">
        <v>87.125</v>
      </c>
      <c r="F9" s="67">
        <v>83.5</v>
      </c>
      <c r="G9" s="68">
        <v>89.6</v>
      </c>
      <c r="H9" s="68">
        <v>90.17</v>
      </c>
      <c r="I9" s="65">
        <f t="shared" si="0"/>
        <v>87.149166666666659</v>
      </c>
    </row>
    <row r="10" spans="1:9" ht="15.75" thickBot="1" x14ac:dyDescent="0.3">
      <c r="A10" s="263" t="s">
        <v>24</v>
      </c>
      <c r="B10" s="9"/>
      <c r="C10" s="8">
        <v>90.6</v>
      </c>
      <c r="D10" s="8">
        <v>83.4</v>
      </c>
      <c r="E10" s="28">
        <v>87.875</v>
      </c>
      <c r="F10" s="67">
        <v>80.7</v>
      </c>
      <c r="G10" s="68">
        <v>90.2</v>
      </c>
      <c r="H10" s="68">
        <v>89.33</v>
      </c>
      <c r="I10" s="65">
        <f t="shared" si="0"/>
        <v>87.017499999999998</v>
      </c>
    </row>
    <row r="11" spans="1:9" ht="15.75" thickBot="1" x14ac:dyDescent="0.3">
      <c r="A11" s="263" t="s">
        <v>25</v>
      </c>
      <c r="B11" s="9"/>
      <c r="C11" s="8">
        <v>73.5</v>
      </c>
      <c r="D11" s="8">
        <v>60.3</v>
      </c>
      <c r="E11" s="28">
        <v>75</v>
      </c>
      <c r="F11" s="67">
        <v>65</v>
      </c>
      <c r="G11" s="68">
        <v>74</v>
      </c>
      <c r="H11" s="68">
        <v>80.67</v>
      </c>
      <c r="I11" s="65">
        <f t="shared" si="0"/>
        <v>71.411666666666676</v>
      </c>
    </row>
    <row r="12" spans="1:9" ht="15.75" thickBot="1" x14ac:dyDescent="0.3">
      <c r="A12" s="263" t="s">
        <v>26</v>
      </c>
      <c r="B12" s="9"/>
      <c r="C12" s="8">
        <v>90.2</v>
      </c>
      <c r="D12" s="8">
        <v>81</v>
      </c>
      <c r="E12" s="28">
        <v>88.875</v>
      </c>
      <c r="F12" s="67">
        <v>82.9</v>
      </c>
      <c r="G12" s="68">
        <v>88.8</v>
      </c>
      <c r="H12" s="68">
        <v>92.5</v>
      </c>
      <c r="I12" s="65">
        <f t="shared" si="0"/>
        <v>87.379166666666677</v>
      </c>
    </row>
    <row r="13" spans="1:9" ht="15.75" thickBot="1" x14ac:dyDescent="0.3">
      <c r="A13" s="263" t="s">
        <v>27</v>
      </c>
      <c r="B13" s="9"/>
      <c r="C13" s="8">
        <v>75.2</v>
      </c>
      <c r="D13" s="8">
        <v>74.3</v>
      </c>
      <c r="E13" s="28">
        <v>79.125</v>
      </c>
      <c r="F13" s="67">
        <v>74.3</v>
      </c>
      <c r="G13" s="68">
        <v>76.8</v>
      </c>
      <c r="H13" s="68">
        <v>74.5</v>
      </c>
      <c r="I13" s="65">
        <f t="shared" si="0"/>
        <v>75.704166666666666</v>
      </c>
    </row>
    <row r="14" spans="1:9" ht="15.75" thickBot="1" x14ac:dyDescent="0.3">
      <c r="A14" s="263" t="s">
        <v>28</v>
      </c>
      <c r="B14" s="9"/>
      <c r="C14" s="8">
        <v>68.5</v>
      </c>
      <c r="D14" s="8">
        <v>70</v>
      </c>
      <c r="E14" s="28">
        <v>77.5</v>
      </c>
      <c r="F14" s="67">
        <v>71.900000000000006</v>
      </c>
      <c r="G14" s="68">
        <v>82.4</v>
      </c>
      <c r="H14" s="68">
        <v>81.17</v>
      </c>
      <c r="I14" s="65">
        <f t="shared" si="0"/>
        <v>75.24499999999999</v>
      </c>
    </row>
    <row r="15" spans="1:9" ht="15.75" thickBot="1" x14ac:dyDescent="0.3">
      <c r="A15" s="263" t="s">
        <v>20</v>
      </c>
      <c r="B15" s="9"/>
      <c r="C15" s="8">
        <v>88.8</v>
      </c>
      <c r="D15" s="8">
        <v>87.3</v>
      </c>
      <c r="E15" s="28">
        <v>85.125</v>
      </c>
      <c r="F15" s="67">
        <v>80.400000000000006</v>
      </c>
      <c r="G15" s="68">
        <v>94</v>
      </c>
      <c r="H15" s="68">
        <v>94.17</v>
      </c>
      <c r="I15" s="65">
        <f t="shared" si="0"/>
        <v>88.299166666666665</v>
      </c>
    </row>
    <row r="16" spans="1:9" ht="15.75" thickBot="1" x14ac:dyDescent="0.3">
      <c r="A16" s="263" t="s">
        <v>29</v>
      </c>
      <c r="B16" s="9"/>
      <c r="C16" s="8">
        <v>85.3</v>
      </c>
      <c r="D16" s="8">
        <v>78.2</v>
      </c>
      <c r="E16" s="28">
        <v>79.5</v>
      </c>
      <c r="F16" s="67">
        <v>72.8</v>
      </c>
      <c r="G16" s="68">
        <v>85</v>
      </c>
      <c r="H16" s="68">
        <v>83.5</v>
      </c>
      <c r="I16" s="65">
        <f t="shared" si="0"/>
        <v>80.716666666666669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26" sqref="K26:K27"/>
    </sheetView>
  </sheetViews>
  <sheetFormatPr defaultRowHeight="15" x14ac:dyDescent="0.25"/>
  <cols>
    <col min="1" max="1" width="14.5703125" customWidth="1"/>
    <col min="2" max="2" width="1.85546875" customWidth="1"/>
  </cols>
  <sheetData>
    <row r="1" spans="1:11" ht="63" thickBot="1" x14ac:dyDescent="0.3">
      <c r="A1" s="180" t="s">
        <v>128</v>
      </c>
      <c r="B1" s="181"/>
      <c r="C1" s="2" t="s">
        <v>0</v>
      </c>
      <c r="D1" s="2" t="s">
        <v>1</v>
      </c>
      <c r="E1" s="2" t="s">
        <v>2</v>
      </c>
      <c r="F1" s="10" t="s">
        <v>3</v>
      </c>
      <c r="G1" s="10" t="s">
        <v>99</v>
      </c>
      <c r="H1" s="10" t="s">
        <v>100</v>
      </c>
      <c r="I1" s="10" t="s">
        <v>225</v>
      </c>
      <c r="J1" s="10" t="s">
        <v>226</v>
      </c>
      <c r="K1" s="17" t="s">
        <v>4</v>
      </c>
    </row>
    <row r="2" spans="1:11" ht="15.75" x14ac:dyDescent="0.25">
      <c r="A2" s="184" t="s">
        <v>5</v>
      </c>
      <c r="B2" s="185"/>
      <c r="C2" s="5"/>
      <c r="D2" s="5"/>
      <c r="E2" s="5"/>
      <c r="F2" s="5"/>
      <c r="G2" s="5"/>
      <c r="H2" s="5"/>
      <c r="I2" s="21"/>
      <c r="J2" s="21"/>
      <c r="K2" s="70"/>
    </row>
    <row r="3" spans="1:11" x14ac:dyDescent="0.25">
      <c r="A3" s="264" t="s">
        <v>30</v>
      </c>
      <c r="B3" s="51"/>
      <c r="C3" s="72">
        <v>82.8</v>
      </c>
      <c r="D3" s="73">
        <v>89</v>
      </c>
      <c r="E3" s="73">
        <v>90.777777777777771</v>
      </c>
      <c r="F3" s="73">
        <v>84.25</v>
      </c>
      <c r="G3" s="74">
        <v>68.142857142857139</v>
      </c>
      <c r="H3" s="74">
        <v>61.333333333333336</v>
      </c>
      <c r="I3" s="76">
        <v>88.5</v>
      </c>
      <c r="J3" s="76">
        <v>88</v>
      </c>
      <c r="K3" s="18">
        <f>AVERAGE(E3:J3)</f>
        <v>80.167328042328037</v>
      </c>
    </row>
    <row r="4" spans="1:11" x14ac:dyDescent="0.25">
      <c r="A4" s="264" t="s">
        <v>32</v>
      </c>
      <c r="B4" s="51"/>
      <c r="C4" s="72">
        <v>78.3</v>
      </c>
      <c r="D4" s="73">
        <v>72.727272727272734</v>
      </c>
      <c r="E4" s="73">
        <v>75.5</v>
      </c>
      <c r="F4" s="73">
        <v>67.75</v>
      </c>
      <c r="G4" s="74">
        <v>64.714285714285708</v>
      </c>
      <c r="H4" s="74">
        <v>61.666666666666664</v>
      </c>
      <c r="I4" s="76">
        <v>86.5</v>
      </c>
      <c r="J4" s="76">
        <v>87.17</v>
      </c>
      <c r="K4" s="18">
        <f t="shared" ref="K4:K27" si="0">AVERAGE(E4:J4)</f>
        <v>73.883492063492071</v>
      </c>
    </row>
    <row r="5" spans="1:11" x14ac:dyDescent="0.25">
      <c r="A5" s="265" t="s">
        <v>33</v>
      </c>
      <c r="B5" s="51"/>
      <c r="C5" s="72">
        <v>80.5</v>
      </c>
      <c r="D5" s="73">
        <v>90.909090909090907</v>
      </c>
      <c r="E5" s="73">
        <v>88.666666666666671</v>
      </c>
      <c r="F5" s="73">
        <v>85.875</v>
      </c>
      <c r="G5" s="74">
        <v>74.428571428571431</v>
      </c>
      <c r="H5" s="74">
        <v>68.777777777777771</v>
      </c>
      <c r="I5" s="76">
        <v>93.17</v>
      </c>
      <c r="J5" s="76">
        <v>94.33</v>
      </c>
      <c r="K5" s="18">
        <f t="shared" si="0"/>
        <v>84.208002645502646</v>
      </c>
    </row>
    <row r="6" spans="1:11" x14ac:dyDescent="0.25">
      <c r="A6" s="265" t="s">
        <v>34</v>
      </c>
      <c r="B6" s="51"/>
      <c r="C6" s="72">
        <v>89.2</v>
      </c>
      <c r="D6" s="73">
        <v>87.727272727272734</v>
      </c>
      <c r="E6" s="73">
        <v>90.666666666666671</v>
      </c>
      <c r="F6" s="73">
        <v>88.125</v>
      </c>
      <c r="G6" s="74">
        <v>73.714285714285708</v>
      </c>
      <c r="H6" s="74">
        <v>70.111111111111114</v>
      </c>
      <c r="I6" s="76">
        <v>93.83</v>
      </c>
      <c r="J6" s="76">
        <v>92.67</v>
      </c>
      <c r="K6" s="18">
        <f t="shared" si="0"/>
        <v>84.852843915343911</v>
      </c>
    </row>
    <row r="7" spans="1:11" x14ac:dyDescent="0.25">
      <c r="A7" s="265" t="s">
        <v>35</v>
      </c>
      <c r="B7" s="51"/>
      <c r="C7" s="72">
        <v>75.8</v>
      </c>
      <c r="D7" s="73">
        <v>85.181818181818187</v>
      </c>
      <c r="E7" s="73">
        <v>79.400000000000006</v>
      </c>
      <c r="F7" s="73">
        <v>81.666666666666671</v>
      </c>
      <c r="G7" s="74">
        <v>67.857142857142861</v>
      </c>
      <c r="H7" s="74">
        <v>69.111111111111114</v>
      </c>
      <c r="I7" s="76">
        <v>94.83</v>
      </c>
      <c r="J7" s="76">
        <v>94.5</v>
      </c>
      <c r="K7" s="18">
        <f t="shared" si="0"/>
        <v>81.22748677248677</v>
      </c>
    </row>
    <row r="8" spans="1:11" x14ac:dyDescent="0.25">
      <c r="A8" s="265" t="s">
        <v>36</v>
      </c>
      <c r="B8" s="51"/>
      <c r="C8" s="72">
        <v>78.5</v>
      </c>
      <c r="D8" s="73">
        <v>76.181818181818187</v>
      </c>
      <c r="E8" s="73">
        <v>84.666666666666671</v>
      </c>
      <c r="F8" s="73">
        <v>73.625</v>
      </c>
      <c r="G8" s="74">
        <v>59.142857142857146</v>
      </c>
      <c r="H8" s="74">
        <v>59.555555555555557</v>
      </c>
      <c r="I8" s="76">
        <v>80.5</v>
      </c>
      <c r="J8" s="76">
        <v>79.5</v>
      </c>
      <c r="K8" s="18">
        <f t="shared" si="0"/>
        <v>72.831679894179899</v>
      </c>
    </row>
    <row r="9" spans="1:11" x14ac:dyDescent="0.25">
      <c r="A9" s="265" t="s">
        <v>37</v>
      </c>
      <c r="B9" s="51"/>
      <c r="C9" s="72">
        <v>73</v>
      </c>
      <c r="D9" s="73">
        <v>76.181818181818187</v>
      </c>
      <c r="E9" s="73">
        <v>80.900000000000006</v>
      </c>
      <c r="F9" s="73">
        <v>83.111111111111114</v>
      </c>
      <c r="G9" s="74">
        <v>69.857142857142861</v>
      </c>
      <c r="H9" s="74">
        <v>61.222222222222221</v>
      </c>
      <c r="I9" s="76">
        <v>87.33</v>
      </c>
      <c r="J9" s="76">
        <v>86.33</v>
      </c>
      <c r="K9" s="18">
        <f t="shared" si="0"/>
        <v>78.125079365079358</v>
      </c>
    </row>
    <row r="10" spans="1:11" x14ac:dyDescent="0.25">
      <c r="A10" s="265" t="s">
        <v>38</v>
      </c>
      <c r="B10" s="51"/>
      <c r="C10" s="72">
        <v>76.099999999999994</v>
      </c>
      <c r="D10" s="73">
        <v>80.36363636363636</v>
      </c>
      <c r="E10" s="73">
        <v>83.444444444444443</v>
      </c>
      <c r="F10" s="73">
        <v>74</v>
      </c>
      <c r="G10" s="74">
        <v>68.857142857142861</v>
      </c>
      <c r="H10" s="74">
        <v>61.888888888888886</v>
      </c>
      <c r="I10" s="76">
        <v>86</v>
      </c>
      <c r="J10" s="76">
        <v>86.33</v>
      </c>
      <c r="K10" s="18">
        <f t="shared" si="0"/>
        <v>76.753412698412703</v>
      </c>
    </row>
    <row r="11" spans="1:11" x14ac:dyDescent="0.25">
      <c r="A11" s="265" t="s">
        <v>39</v>
      </c>
      <c r="B11" s="51"/>
      <c r="C11" s="72">
        <v>88.1</v>
      </c>
      <c r="D11" s="73">
        <v>88.727272727272734</v>
      </c>
      <c r="E11" s="73">
        <v>87</v>
      </c>
      <c r="F11" s="73">
        <v>86.125</v>
      </c>
      <c r="G11" s="74">
        <v>74.142857142857139</v>
      </c>
      <c r="H11" s="74">
        <v>68</v>
      </c>
      <c r="I11" s="76">
        <v>91.83</v>
      </c>
      <c r="J11" s="76">
        <v>87.17</v>
      </c>
      <c r="K11" s="18">
        <f t="shared" si="0"/>
        <v>82.37797619047619</v>
      </c>
    </row>
    <row r="12" spans="1:11" x14ac:dyDescent="0.25">
      <c r="A12" s="265" t="s">
        <v>40</v>
      </c>
      <c r="B12" s="51"/>
      <c r="C12" s="72">
        <v>80.7</v>
      </c>
      <c r="D12" s="73">
        <v>68.36363636363636</v>
      </c>
      <c r="E12" s="73">
        <v>70.599999999999994</v>
      </c>
      <c r="F12" s="73">
        <v>66.25</v>
      </c>
      <c r="G12" s="74">
        <v>55.142857142857146</v>
      </c>
      <c r="H12" s="74">
        <v>48.888888888888886</v>
      </c>
      <c r="I12" s="76">
        <v>70.17</v>
      </c>
      <c r="J12" s="76">
        <v>70.33</v>
      </c>
      <c r="K12" s="18">
        <f t="shared" si="0"/>
        <v>63.563624338624329</v>
      </c>
    </row>
    <row r="13" spans="1:11" x14ac:dyDescent="0.25">
      <c r="A13" s="265" t="s">
        <v>41</v>
      </c>
      <c r="B13" s="51"/>
      <c r="C13" s="72">
        <v>84.2</v>
      </c>
      <c r="D13" s="73">
        <v>86.818181818181813</v>
      </c>
      <c r="E13" s="73">
        <v>83.6</v>
      </c>
      <c r="F13" s="73">
        <v>80</v>
      </c>
      <c r="G13" s="74">
        <v>74.285714285714292</v>
      </c>
      <c r="H13" s="74">
        <v>63.888888888888886</v>
      </c>
      <c r="I13" s="76">
        <v>89</v>
      </c>
      <c r="J13" s="76">
        <v>90.5</v>
      </c>
      <c r="K13" s="18">
        <f t="shared" si="0"/>
        <v>80.212433862433855</v>
      </c>
    </row>
    <row r="14" spans="1:11" x14ac:dyDescent="0.25">
      <c r="A14" s="265" t="s">
        <v>42</v>
      </c>
      <c r="B14" s="51"/>
      <c r="C14" s="72">
        <v>80.2</v>
      </c>
      <c r="D14" s="73">
        <v>80.272727272727266</v>
      </c>
      <c r="E14" s="73">
        <v>83.4</v>
      </c>
      <c r="F14" s="73">
        <v>87.111111111111114</v>
      </c>
      <c r="G14" s="74">
        <v>72.857142857142861</v>
      </c>
      <c r="H14" s="74">
        <v>67</v>
      </c>
      <c r="I14" s="76">
        <v>89.5</v>
      </c>
      <c r="J14" s="76" t="s">
        <v>228</v>
      </c>
      <c r="K14" s="18">
        <f t="shared" si="0"/>
        <v>79.973650793650791</v>
      </c>
    </row>
    <row r="15" spans="1:11" x14ac:dyDescent="0.25">
      <c r="A15" s="265" t="s">
        <v>43</v>
      </c>
      <c r="B15" s="51"/>
      <c r="C15" s="72">
        <v>85.8</v>
      </c>
      <c r="D15" s="73">
        <v>92.909090909090907</v>
      </c>
      <c r="E15" s="73">
        <v>93.2</v>
      </c>
      <c r="F15" s="73">
        <v>82.333333333333329</v>
      </c>
      <c r="G15" s="74">
        <v>72.285714285714292</v>
      </c>
      <c r="H15" s="74">
        <v>65.666666666666671</v>
      </c>
      <c r="I15" s="76">
        <v>92.17</v>
      </c>
      <c r="J15" s="76">
        <v>91</v>
      </c>
      <c r="K15" s="18">
        <f t="shared" si="0"/>
        <v>82.77595238095239</v>
      </c>
    </row>
    <row r="16" spans="1:11" x14ac:dyDescent="0.25">
      <c r="A16" s="265" t="s">
        <v>44</v>
      </c>
      <c r="B16" s="51"/>
      <c r="C16" s="72">
        <v>80.900000000000006</v>
      </c>
      <c r="D16" s="73">
        <v>81.272727272727266</v>
      </c>
      <c r="E16" s="73">
        <v>82.8</v>
      </c>
      <c r="F16" s="73">
        <v>78.75</v>
      </c>
      <c r="G16" s="74">
        <v>67.714285714285708</v>
      </c>
      <c r="H16" s="74">
        <v>65.555555555555557</v>
      </c>
      <c r="I16" s="76">
        <v>85.17</v>
      </c>
      <c r="J16" s="76">
        <v>86.5</v>
      </c>
      <c r="K16" s="18">
        <f t="shared" si="0"/>
        <v>77.748306878306877</v>
      </c>
    </row>
    <row r="17" spans="1:11" x14ac:dyDescent="0.25">
      <c r="A17" s="265" t="s">
        <v>45</v>
      </c>
      <c r="B17" s="51"/>
      <c r="C17" s="72">
        <v>79.5</v>
      </c>
      <c r="D17" s="73">
        <v>80.181818181818187</v>
      </c>
      <c r="E17" s="73">
        <v>83.333333333333329</v>
      </c>
      <c r="F17" s="73">
        <v>81</v>
      </c>
      <c r="G17" s="74">
        <v>66.571428571428569</v>
      </c>
      <c r="H17" s="74">
        <v>67.333333333333329</v>
      </c>
      <c r="I17" s="76">
        <v>89.33</v>
      </c>
      <c r="J17" s="76">
        <v>92.83</v>
      </c>
      <c r="K17" s="18">
        <f t="shared" si="0"/>
        <v>80.066349206349187</v>
      </c>
    </row>
    <row r="18" spans="1:11" x14ac:dyDescent="0.25">
      <c r="A18" s="265" t="s">
        <v>46</v>
      </c>
      <c r="B18" s="51"/>
      <c r="C18" s="72">
        <v>71.2</v>
      </c>
      <c r="D18" s="73">
        <v>80.2</v>
      </c>
      <c r="E18" s="73">
        <v>76.099999999999994</v>
      </c>
      <c r="F18" s="73">
        <v>79.111111111111114</v>
      </c>
      <c r="G18" s="74">
        <v>66.428571428571431</v>
      </c>
      <c r="H18" s="74">
        <v>52.444444444444443</v>
      </c>
      <c r="I18" s="77">
        <v>89.17</v>
      </c>
      <c r="J18" s="77">
        <v>88.5</v>
      </c>
      <c r="K18" s="18">
        <f t="shared" si="0"/>
        <v>75.292354497354509</v>
      </c>
    </row>
    <row r="19" spans="1:11" x14ac:dyDescent="0.25">
      <c r="A19" s="265" t="s">
        <v>47</v>
      </c>
      <c r="B19" s="51"/>
      <c r="C19" s="72">
        <v>83</v>
      </c>
      <c r="D19" s="73">
        <v>88.090909090909093</v>
      </c>
      <c r="E19" s="73">
        <v>91.9</v>
      </c>
      <c r="F19" s="73">
        <v>90.333333333333329</v>
      </c>
      <c r="G19" s="74">
        <v>77.428571428571431</v>
      </c>
      <c r="H19" s="74">
        <v>70.222222222222229</v>
      </c>
      <c r="I19" s="76">
        <v>94.83</v>
      </c>
      <c r="J19" s="76">
        <v>95.5</v>
      </c>
      <c r="K19" s="18">
        <f t="shared" si="0"/>
        <v>86.702354497354506</v>
      </c>
    </row>
    <row r="20" spans="1:11" x14ac:dyDescent="0.25">
      <c r="A20" s="264" t="s">
        <v>31</v>
      </c>
      <c r="B20" s="51"/>
      <c r="C20" s="72">
        <v>84.7</v>
      </c>
      <c r="D20" s="73">
        <v>87.272727272727266</v>
      </c>
      <c r="E20" s="73">
        <v>90.777777777777771</v>
      </c>
      <c r="F20" s="73">
        <v>84.375</v>
      </c>
      <c r="G20" s="74">
        <v>66.714285714285708</v>
      </c>
      <c r="H20" s="74">
        <v>58.555555555555557</v>
      </c>
      <c r="I20" s="76">
        <v>89.5</v>
      </c>
      <c r="J20" s="76">
        <v>86.83</v>
      </c>
      <c r="K20" s="18">
        <f t="shared" ref="K20" si="1">AVERAGE(E20:J20)</f>
        <v>79.458769841269842</v>
      </c>
    </row>
    <row r="21" spans="1:11" x14ac:dyDescent="0.25">
      <c r="A21" s="265" t="s">
        <v>48</v>
      </c>
      <c r="B21" s="51"/>
      <c r="C21" s="72">
        <v>77.599999999999994</v>
      </c>
      <c r="D21" s="73">
        <v>77.36363636363636</v>
      </c>
      <c r="E21" s="73">
        <v>73.222222222222229</v>
      </c>
      <c r="F21" s="73">
        <v>74.125</v>
      </c>
      <c r="G21" s="74">
        <v>63.285714285714285</v>
      </c>
      <c r="H21" s="75">
        <v>57.111111111111114</v>
      </c>
      <c r="I21" s="82">
        <v>72.67</v>
      </c>
      <c r="J21" s="82">
        <v>78.17</v>
      </c>
      <c r="K21" s="18">
        <f t="shared" si="0"/>
        <v>69.764007936507937</v>
      </c>
    </row>
    <row r="22" spans="1:11" x14ac:dyDescent="0.25">
      <c r="A22" s="265" t="s">
        <v>49</v>
      </c>
      <c r="B22" s="51"/>
      <c r="C22" s="72">
        <v>85.5</v>
      </c>
      <c r="D22" s="73">
        <v>86.181818181818187</v>
      </c>
      <c r="E22" s="73">
        <v>78.8</v>
      </c>
      <c r="F22" s="73">
        <v>78.555555555555557</v>
      </c>
      <c r="G22" s="74">
        <v>76</v>
      </c>
      <c r="H22" s="75">
        <v>69.444444444444443</v>
      </c>
      <c r="I22" s="82">
        <v>88.5</v>
      </c>
      <c r="J22" s="82">
        <v>90.83</v>
      </c>
      <c r="K22" s="18">
        <f t="shared" si="0"/>
        <v>80.355000000000004</v>
      </c>
    </row>
    <row r="23" spans="1:11" x14ac:dyDescent="0.25">
      <c r="A23" s="265" t="s">
        <v>50</v>
      </c>
      <c r="B23" s="51"/>
      <c r="C23" s="72">
        <v>76.599999999999994</v>
      </c>
      <c r="D23" s="73">
        <v>81.909090909090907</v>
      </c>
      <c r="E23" s="73">
        <v>85.5</v>
      </c>
      <c r="F23" s="73">
        <v>75.222222222222229</v>
      </c>
      <c r="G23" s="77">
        <v>0</v>
      </c>
      <c r="H23" s="78">
        <v>0</v>
      </c>
      <c r="I23" s="82">
        <v>87.67</v>
      </c>
      <c r="J23" s="82">
        <v>89.17</v>
      </c>
      <c r="K23" s="18">
        <f t="shared" si="0"/>
        <v>56.260370370370374</v>
      </c>
    </row>
    <row r="24" spans="1:11" x14ac:dyDescent="0.25">
      <c r="A24" s="264" t="s">
        <v>51</v>
      </c>
      <c r="B24" s="51"/>
      <c r="C24" s="72">
        <v>69.45</v>
      </c>
      <c r="D24" s="73">
        <v>56.18181818181818</v>
      </c>
      <c r="E24" s="73">
        <v>66.875</v>
      </c>
      <c r="F24" s="73">
        <v>61</v>
      </c>
      <c r="G24" s="74">
        <v>57.571428571428569</v>
      </c>
      <c r="H24" s="75">
        <v>54.333333333333336</v>
      </c>
      <c r="I24" s="82">
        <v>81.67</v>
      </c>
      <c r="J24" s="82">
        <v>84.33</v>
      </c>
      <c r="K24" s="18">
        <f t="shared" si="0"/>
        <v>67.629960317460316</v>
      </c>
    </row>
    <row r="25" spans="1:11" x14ac:dyDescent="0.25">
      <c r="A25" s="266" t="s">
        <v>52</v>
      </c>
      <c r="B25" s="49"/>
      <c r="C25" s="83">
        <v>68.45</v>
      </c>
      <c r="D25" s="84">
        <v>66.8</v>
      </c>
      <c r="E25" s="84">
        <v>71.25</v>
      </c>
      <c r="F25" s="84">
        <v>71.142857142857139</v>
      </c>
      <c r="G25" s="85">
        <v>58.857142857142854</v>
      </c>
      <c r="H25" s="86">
        <v>48.333333333333336</v>
      </c>
      <c r="I25" s="87">
        <v>77.67</v>
      </c>
      <c r="J25" s="87">
        <v>76.33</v>
      </c>
      <c r="K25" s="50">
        <f t="shared" si="0"/>
        <v>67.263888888888886</v>
      </c>
    </row>
    <row r="26" spans="1:11" x14ac:dyDescent="0.25">
      <c r="A26" s="267">
        <v>170585</v>
      </c>
      <c r="B26" s="51"/>
      <c r="C26" s="51"/>
      <c r="D26" s="51"/>
      <c r="E26" s="51" t="s">
        <v>350</v>
      </c>
      <c r="F26" s="51"/>
      <c r="G26" s="51"/>
      <c r="H26" s="51"/>
      <c r="I26" s="51">
        <v>66.33</v>
      </c>
      <c r="J26" s="51">
        <v>63.33</v>
      </c>
      <c r="K26" s="268">
        <f t="shared" si="0"/>
        <v>64.83</v>
      </c>
    </row>
    <row r="27" spans="1:11" x14ac:dyDescent="0.25">
      <c r="A27" s="267">
        <v>180910</v>
      </c>
      <c r="B27" s="51"/>
      <c r="C27" s="51"/>
      <c r="D27" s="51"/>
      <c r="E27" s="51" t="s">
        <v>351</v>
      </c>
      <c r="F27" s="51"/>
      <c r="G27" s="51"/>
      <c r="H27" s="51"/>
      <c r="I27" s="51">
        <v>82.83</v>
      </c>
      <c r="J27" s="51">
        <v>85.67</v>
      </c>
      <c r="K27" s="268">
        <f t="shared" si="0"/>
        <v>84.25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3" sqref="A3:A28"/>
    </sheetView>
  </sheetViews>
  <sheetFormatPr defaultRowHeight="15" x14ac:dyDescent="0.25"/>
  <cols>
    <col min="1" max="1" width="13.140625" customWidth="1"/>
    <col min="2" max="2" width="1.140625" customWidth="1"/>
  </cols>
  <sheetData>
    <row r="1" spans="1:11" ht="63" thickBot="1" x14ac:dyDescent="0.3">
      <c r="A1" s="180" t="s">
        <v>227</v>
      </c>
      <c r="B1" s="181"/>
      <c r="C1" s="2" t="s">
        <v>0</v>
      </c>
      <c r="D1" s="2" t="s">
        <v>1</v>
      </c>
      <c r="E1" s="2" t="s">
        <v>2</v>
      </c>
      <c r="F1" s="10" t="s">
        <v>3</v>
      </c>
      <c r="G1" s="10" t="s">
        <v>99</v>
      </c>
      <c r="H1" s="10" t="s">
        <v>100</v>
      </c>
      <c r="I1" s="10" t="s">
        <v>225</v>
      </c>
      <c r="J1" s="10" t="s">
        <v>226</v>
      </c>
      <c r="K1" s="17" t="s">
        <v>4</v>
      </c>
    </row>
    <row r="2" spans="1:11" ht="15.75" x14ac:dyDescent="0.25">
      <c r="A2" s="184" t="s">
        <v>5</v>
      </c>
      <c r="B2" s="185"/>
      <c r="C2" s="5"/>
      <c r="D2" s="5"/>
      <c r="E2" s="5"/>
      <c r="F2" s="5"/>
      <c r="G2" s="5"/>
      <c r="H2" s="69"/>
      <c r="I2" s="21"/>
      <c r="J2" s="21"/>
      <c r="K2" s="70"/>
    </row>
    <row r="3" spans="1:11" x14ac:dyDescent="0.25">
      <c r="A3" s="269" t="s">
        <v>53</v>
      </c>
      <c r="B3" s="12"/>
      <c r="C3" s="12">
        <v>77.27</v>
      </c>
      <c r="D3" s="11">
        <v>85.63636363636364</v>
      </c>
      <c r="E3" s="11">
        <v>84.2</v>
      </c>
      <c r="F3" s="11">
        <v>93.6</v>
      </c>
      <c r="G3" s="29">
        <v>80.333333333333329</v>
      </c>
      <c r="H3" s="79">
        <v>89.875</v>
      </c>
      <c r="I3" s="80">
        <v>96.4</v>
      </c>
      <c r="J3" s="80">
        <v>90.6</v>
      </c>
      <c r="K3" s="71">
        <f>(C3+D3+E3+F3+G3+H3+I3+J3)/8</f>
        <v>87.239337121212131</v>
      </c>
    </row>
    <row r="4" spans="1:11" x14ac:dyDescent="0.25">
      <c r="A4" s="269" t="s">
        <v>54</v>
      </c>
      <c r="B4" s="12"/>
      <c r="C4" s="12">
        <v>67.91</v>
      </c>
      <c r="D4" s="11">
        <v>67.36363636363636</v>
      </c>
      <c r="E4" s="11">
        <v>74.3</v>
      </c>
      <c r="F4" s="11">
        <v>68.454545454545453</v>
      </c>
      <c r="G4" s="29">
        <v>26.222222222222221</v>
      </c>
      <c r="H4" s="79">
        <v>39.25</v>
      </c>
      <c r="I4" s="80">
        <v>65.3</v>
      </c>
      <c r="J4" s="80">
        <v>66.599999999999994</v>
      </c>
      <c r="K4" s="71">
        <f t="shared" ref="K4:K28" si="0">(C4+D4+E4+F4+G4+H4+I4+J4)/8</f>
        <v>59.425050505050507</v>
      </c>
    </row>
    <row r="5" spans="1:11" x14ac:dyDescent="0.25">
      <c r="A5" s="269" t="s">
        <v>55</v>
      </c>
      <c r="B5" s="12"/>
      <c r="C5" s="12">
        <v>77.7</v>
      </c>
      <c r="D5" s="11">
        <v>79.272727272727266</v>
      </c>
      <c r="E5" s="11">
        <v>86.6</v>
      </c>
      <c r="F5" s="11">
        <v>93.36363636363636</v>
      </c>
      <c r="G5" s="29">
        <v>79.888888888888886</v>
      </c>
      <c r="H5" s="79">
        <v>90.875</v>
      </c>
      <c r="I5" s="80">
        <v>96.1</v>
      </c>
      <c r="J5" s="80">
        <v>90.6</v>
      </c>
      <c r="K5" s="71">
        <f t="shared" si="0"/>
        <v>86.800031565656568</v>
      </c>
    </row>
    <row r="6" spans="1:11" x14ac:dyDescent="0.25">
      <c r="A6" s="269" t="s">
        <v>56</v>
      </c>
      <c r="B6" s="12"/>
      <c r="C6" s="12">
        <v>83.55</v>
      </c>
      <c r="D6" s="11">
        <v>86.63636363636364</v>
      </c>
      <c r="E6" s="11">
        <v>90.8</v>
      </c>
      <c r="F6" s="11">
        <v>88.666666666666671</v>
      </c>
      <c r="G6" s="29">
        <v>79</v>
      </c>
      <c r="H6" s="79">
        <v>88.375</v>
      </c>
      <c r="I6" s="80">
        <v>95.3</v>
      </c>
      <c r="J6" s="80">
        <v>89</v>
      </c>
      <c r="K6" s="71">
        <f t="shared" si="0"/>
        <v>87.666003787878793</v>
      </c>
    </row>
    <row r="7" spans="1:11" x14ac:dyDescent="0.25">
      <c r="A7" s="269" t="s">
        <v>58</v>
      </c>
      <c r="B7" s="12"/>
      <c r="C7" s="12">
        <v>84.91</v>
      </c>
      <c r="D7" s="11">
        <v>82.727272727272734</v>
      </c>
      <c r="E7" s="11">
        <v>84.6</v>
      </c>
      <c r="F7" s="11">
        <v>89.9</v>
      </c>
      <c r="G7" s="29">
        <v>80.666666666666671</v>
      </c>
      <c r="H7" s="79">
        <v>92.875</v>
      </c>
      <c r="I7" s="80">
        <v>94.1</v>
      </c>
      <c r="J7" s="80">
        <v>91.6</v>
      </c>
      <c r="K7" s="71">
        <f t="shared" si="0"/>
        <v>87.672367424242424</v>
      </c>
    </row>
    <row r="8" spans="1:11" x14ac:dyDescent="0.25">
      <c r="A8" s="269" t="s">
        <v>59</v>
      </c>
      <c r="B8" s="12"/>
      <c r="C8" s="12">
        <v>69.45</v>
      </c>
      <c r="D8" s="11">
        <v>79.63636363636364</v>
      </c>
      <c r="E8" s="11">
        <v>82.4</v>
      </c>
      <c r="F8" s="11">
        <v>81</v>
      </c>
      <c r="G8" s="29">
        <v>60.555555555555557</v>
      </c>
      <c r="H8" s="79">
        <v>85.75</v>
      </c>
      <c r="I8" s="80">
        <v>94.1</v>
      </c>
      <c r="J8" s="80">
        <v>86.6</v>
      </c>
      <c r="K8" s="71">
        <f t="shared" si="0"/>
        <v>79.936489898989905</v>
      </c>
    </row>
    <row r="9" spans="1:11" x14ac:dyDescent="0.25">
      <c r="A9" s="269" t="s">
        <v>60</v>
      </c>
      <c r="B9" s="12"/>
      <c r="C9" s="12">
        <v>73.45</v>
      </c>
      <c r="D9" s="11">
        <v>80.727272727272734</v>
      </c>
      <c r="E9" s="11">
        <v>87</v>
      </c>
      <c r="F9" s="11">
        <v>90.090909090909093</v>
      </c>
      <c r="G9" s="29">
        <v>74.444444444444443</v>
      </c>
      <c r="H9" s="79">
        <v>88.125</v>
      </c>
      <c r="I9" s="80">
        <v>94.4</v>
      </c>
      <c r="J9" s="80">
        <v>89.6</v>
      </c>
      <c r="K9" s="71">
        <f t="shared" si="0"/>
        <v>84.729703282828282</v>
      </c>
    </row>
    <row r="10" spans="1:11" x14ac:dyDescent="0.25">
      <c r="A10" s="269" t="s">
        <v>57</v>
      </c>
      <c r="B10" s="51"/>
      <c r="C10" s="51">
        <v>78.91</v>
      </c>
      <c r="D10" s="11">
        <v>81.818181818181813</v>
      </c>
      <c r="E10" s="11">
        <v>85.5</v>
      </c>
      <c r="F10" s="11">
        <v>90.111111111111114</v>
      </c>
      <c r="G10" s="29">
        <v>73.444444444444443</v>
      </c>
      <c r="H10" s="79">
        <v>90.5</v>
      </c>
      <c r="I10" s="80">
        <v>95.3</v>
      </c>
      <c r="J10" s="80">
        <v>89.2</v>
      </c>
      <c r="K10" s="71">
        <f t="shared" si="0"/>
        <v>85.597967171717173</v>
      </c>
    </row>
    <row r="11" spans="1:11" x14ac:dyDescent="0.25">
      <c r="A11" s="269" t="s">
        <v>61</v>
      </c>
      <c r="B11" s="12"/>
      <c r="C11" s="12">
        <v>83.55</v>
      </c>
      <c r="D11" s="11">
        <v>81.090909090909093</v>
      </c>
      <c r="E11" s="11">
        <v>83.181818181818187</v>
      </c>
      <c r="F11" s="11">
        <v>88.6</v>
      </c>
      <c r="G11" s="29">
        <v>77.555555555555557</v>
      </c>
      <c r="H11" s="79">
        <v>92.25</v>
      </c>
      <c r="I11" s="80">
        <v>95.1</v>
      </c>
      <c r="J11" s="80">
        <v>92</v>
      </c>
      <c r="K11" s="71">
        <f t="shared" si="0"/>
        <v>86.666035353535349</v>
      </c>
    </row>
    <row r="12" spans="1:11" x14ac:dyDescent="0.25">
      <c r="A12" s="269" t="s">
        <v>62</v>
      </c>
      <c r="B12" s="12"/>
      <c r="C12" s="12">
        <v>83</v>
      </c>
      <c r="D12" s="11">
        <v>83.454545454545453</v>
      </c>
      <c r="E12" s="11">
        <v>86.6</v>
      </c>
      <c r="F12" s="11">
        <v>92</v>
      </c>
      <c r="G12" s="29">
        <v>79</v>
      </c>
      <c r="H12" s="79">
        <v>91.25</v>
      </c>
      <c r="I12" s="80">
        <v>95.4</v>
      </c>
      <c r="J12" s="80">
        <v>87.4</v>
      </c>
      <c r="K12" s="71">
        <f t="shared" si="0"/>
        <v>87.26306818181817</v>
      </c>
    </row>
    <row r="13" spans="1:11" x14ac:dyDescent="0.25">
      <c r="A13" s="269" t="s">
        <v>63</v>
      </c>
      <c r="B13" s="12"/>
      <c r="C13" s="12">
        <v>78.819999999999993</v>
      </c>
      <c r="D13" s="11">
        <v>75.909090909090907</v>
      </c>
      <c r="E13" s="11">
        <v>77.099999999999994</v>
      </c>
      <c r="F13" s="11">
        <v>84.888888888888886</v>
      </c>
      <c r="G13" s="29">
        <v>74.666666666666671</v>
      </c>
      <c r="H13" s="79">
        <v>87.5</v>
      </c>
      <c r="I13" s="80">
        <v>95</v>
      </c>
      <c r="J13" s="80">
        <v>88</v>
      </c>
      <c r="K13" s="71">
        <f t="shared" si="0"/>
        <v>82.735580808080812</v>
      </c>
    </row>
    <row r="14" spans="1:11" x14ac:dyDescent="0.25">
      <c r="A14" s="269" t="s">
        <v>64</v>
      </c>
      <c r="B14" s="12"/>
      <c r="C14" s="12">
        <v>70.180000000000007</v>
      </c>
      <c r="D14" s="11">
        <v>75.818181818181813</v>
      </c>
      <c r="E14" s="11">
        <v>81.099999999999994</v>
      </c>
      <c r="F14" s="11">
        <v>83.727272727272734</v>
      </c>
      <c r="G14" s="29">
        <v>74.777777777777771</v>
      </c>
      <c r="H14" s="79">
        <v>83.25</v>
      </c>
      <c r="I14" s="80">
        <v>88.1</v>
      </c>
      <c r="J14" s="80">
        <v>90.8</v>
      </c>
      <c r="K14" s="71">
        <f t="shared" si="0"/>
        <v>80.969154040404035</v>
      </c>
    </row>
    <row r="15" spans="1:11" x14ac:dyDescent="0.25">
      <c r="A15" s="269" t="s">
        <v>65</v>
      </c>
      <c r="B15" s="12"/>
      <c r="C15" s="12">
        <v>89.27</v>
      </c>
      <c r="D15" s="11">
        <v>90.454545454545453</v>
      </c>
      <c r="E15" s="11">
        <v>91</v>
      </c>
      <c r="F15" s="11">
        <v>94.111111111111114</v>
      </c>
      <c r="G15" s="29">
        <v>79.888888888888886</v>
      </c>
      <c r="H15" s="79">
        <v>91.625</v>
      </c>
      <c r="I15" s="80">
        <v>95.7</v>
      </c>
      <c r="J15" s="80">
        <v>90.6</v>
      </c>
      <c r="K15" s="71">
        <f t="shared" si="0"/>
        <v>90.331193181818193</v>
      </c>
    </row>
    <row r="16" spans="1:11" x14ac:dyDescent="0.25">
      <c r="A16" s="269" t="s">
        <v>66</v>
      </c>
      <c r="B16" s="12"/>
      <c r="C16" s="12">
        <v>92.55</v>
      </c>
      <c r="D16" s="11">
        <v>90.090909090909093</v>
      </c>
      <c r="E16" s="11">
        <v>95.36363636363636</v>
      </c>
      <c r="F16" s="11">
        <v>96.8</v>
      </c>
      <c r="G16" s="29">
        <v>79.888888888888886</v>
      </c>
      <c r="H16" s="79">
        <v>91.625</v>
      </c>
      <c r="I16" s="80">
        <v>96.4</v>
      </c>
      <c r="J16" s="80">
        <v>91.6</v>
      </c>
      <c r="K16" s="71">
        <f t="shared" si="0"/>
        <v>91.78980429292929</v>
      </c>
    </row>
    <row r="17" spans="1:11" x14ac:dyDescent="0.25">
      <c r="A17" s="269" t="s">
        <v>67</v>
      </c>
      <c r="B17" s="12"/>
      <c r="C17" s="12">
        <v>82.27</v>
      </c>
      <c r="D17" s="11">
        <v>85.36363636363636</v>
      </c>
      <c r="E17" s="11">
        <v>92.3</v>
      </c>
      <c r="F17" s="11">
        <v>93.222222222222229</v>
      </c>
      <c r="G17" s="29">
        <v>83</v>
      </c>
      <c r="H17" s="79">
        <v>96.875</v>
      </c>
      <c r="I17" s="80">
        <v>95.6</v>
      </c>
      <c r="J17" s="80">
        <v>90.2</v>
      </c>
      <c r="K17" s="71">
        <f t="shared" si="0"/>
        <v>89.853857323232333</v>
      </c>
    </row>
    <row r="18" spans="1:11" x14ac:dyDescent="0.25">
      <c r="A18" s="269" t="s">
        <v>68</v>
      </c>
      <c r="B18" s="12"/>
      <c r="C18" s="12">
        <v>77</v>
      </c>
      <c r="D18" s="11">
        <v>84.818181818181813</v>
      </c>
      <c r="E18" s="11">
        <v>85.2</v>
      </c>
      <c r="F18" s="11">
        <v>93.090909090909093</v>
      </c>
      <c r="G18" s="29">
        <v>80.111111111111114</v>
      </c>
      <c r="H18" s="79">
        <v>91.25</v>
      </c>
      <c r="I18" s="80">
        <v>93.86</v>
      </c>
      <c r="J18" s="80">
        <v>90.4</v>
      </c>
      <c r="K18" s="71">
        <f t="shared" si="0"/>
        <v>86.96627525252525</v>
      </c>
    </row>
    <row r="19" spans="1:11" x14ac:dyDescent="0.25">
      <c r="A19" s="269" t="s">
        <v>70</v>
      </c>
      <c r="B19" s="12"/>
      <c r="C19" s="12">
        <v>82.09</v>
      </c>
      <c r="D19" s="11">
        <v>79.181818181818187</v>
      </c>
      <c r="E19" s="11">
        <v>86.2</v>
      </c>
      <c r="F19" s="11">
        <v>88.9</v>
      </c>
      <c r="G19" s="29">
        <v>77.555555555555557</v>
      </c>
      <c r="H19" s="79">
        <v>83.625</v>
      </c>
      <c r="I19" s="80">
        <v>95.3</v>
      </c>
      <c r="J19" s="80">
        <v>91</v>
      </c>
      <c r="K19" s="71">
        <f t="shared" si="0"/>
        <v>85.48154671717171</v>
      </c>
    </row>
    <row r="20" spans="1:11" x14ac:dyDescent="0.25">
      <c r="A20" s="269" t="s">
        <v>71</v>
      </c>
      <c r="B20" s="12"/>
      <c r="C20" s="12">
        <v>78.55</v>
      </c>
      <c r="D20" s="11">
        <v>81.727272727272734</v>
      </c>
      <c r="E20" s="11">
        <v>81.5</v>
      </c>
      <c r="F20" s="11">
        <v>81.818181818181813</v>
      </c>
      <c r="G20" s="29">
        <v>64.111111111111114</v>
      </c>
      <c r="H20" s="79">
        <v>87.625</v>
      </c>
      <c r="I20" s="80">
        <v>94.7</v>
      </c>
      <c r="J20" s="80">
        <v>89</v>
      </c>
      <c r="K20" s="71">
        <f t="shared" si="0"/>
        <v>82.378945707070713</v>
      </c>
    </row>
    <row r="21" spans="1:11" x14ac:dyDescent="0.25">
      <c r="A21" s="269" t="s">
        <v>72</v>
      </c>
      <c r="B21" s="12"/>
      <c r="C21" s="12">
        <v>81.09</v>
      </c>
      <c r="D21" s="11">
        <v>83.181818181818187</v>
      </c>
      <c r="E21" s="11">
        <v>88.909090909090907</v>
      </c>
      <c r="F21" s="11">
        <v>86.545454545454547</v>
      </c>
      <c r="G21" s="29">
        <v>63.555555555555557</v>
      </c>
      <c r="H21" s="79">
        <v>68.625</v>
      </c>
      <c r="I21" s="80">
        <v>72.569999999999993</v>
      </c>
      <c r="J21" s="80">
        <v>77.599999999999994</v>
      </c>
      <c r="K21" s="71">
        <f t="shared" si="0"/>
        <v>77.759614898989909</v>
      </c>
    </row>
    <row r="22" spans="1:11" x14ac:dyDescent="0.25">
      <c r="A22" s="269" t="s">
        <v>73</v>
      </c>
      <c r="B22" s="12"/>
      <c r="C22" s="12">
        <v>68.819999999999993</v>
      </c>
      <c r="D22" s="11">
        <v>81.272727272727266</v>
      </c>
      <c r="E22" s="11">
        <v>80</v>
      </c>
      <c r="F22" s="11">
        <v>76.111111111111114</v>
      </c>
      <c r="G22" s="29">
        <v>61.111111111111114</v>
      </c>
      <c r="H22" s="79">
        <v>84.375</v>
      </c>
      <c r="I22" s="80">
        <v>93.57</v>
      </c>
      <c r="J22" s="80">
        <v>90.4</v>
      </c>
      <c r="K22" s="71">
        <f t="shared" si="0"/>
        <v>79.457493686868688</v>
      </c>
    </row>
    <row r="23" spans="1:11" x14ac:dyDescent="0.25">
      <c r="A23" s="269" t="s">
        <v>74</v>
      </c>
      <c r="B23" s="12"/>
      <c r="C23" s="12">
        <v>84</v>
      </c>
      <c r="D23" s="11">
        <v>82.090909090909093</v>
      </c>
      <c r="E23" s="11">
        <v>90.1</v>
      </c>
      <c r="F23" s="11">
        <v>95.111111111111114</v>
      </c>
      <c r="G23" s="29">
        <v>76.222222222222229</v>
      </c>
      <c r="H23" s="79">
        <v>86.125</v>
      </c>
      <c r="I23" s="80">
        <v>94.7</v>
      </c>
      <c r="J23" s="80">
        <v>88.8</v>
      </c>
      <c r="K23" s="71">
        <f t="shared" si="0"/>
        <v>87.1436553030303</v>
      </c>
    </row>
    <row r="24" spans="1:11" x14ac:dyDescent="0.25">
      <c r="A24" s="269" t="s">
        <v>75</v>
      </c>
      <c r="B24" s="12"/>
      <c r="C24" s="12">
        <v>82.27</v>
      </c>
      <c r="D24" s="11">
        <v>89.36363636363636</v>
      </c>
      <c r="E24" s="11">
        <v>89.36363636363636</v>
      </c>
      <c r="F24" s="11">
        <v>88</v>
      </c>
      <c r="G24" s="29">
        <v>80.444444444444443</v>
      </c>
      <c r="H24" s="79">
        <v>91.875</v>
      </c>
      <c r="I24" s="80">
        <v>96.4</v>
      </c>
      <c r="J24" s="80">
        <v>91.8</v>
      </c>
      <c r="K24" s="71">
        <f t="shared" si="0"/>
        <v>88.68958964646464</v>
      </c>
    </row>
    <row r="25" spans="1:11" x14ac:dyDescent="0.25">
      <c r="A25" s="269" t="s">
        <v>76</v>
      </c>
      <c r="B25" s="12"/>
      <c r="C25" s="12">
        <v>78.27</v>
      </c>
      <c r="D25" s="11">
        <v>83.63636363636364</v>
      </c>
      <c r="E25" s="11">
        <v>86.1</v>
      </c>
      <c r="F25" s="11">
        <v>90.666666666666671</v>
      </c>
      <c r="G25" s="29">
        <v>69.111111111111114</v>
      </c>
      <c r="H25" s="79">
        <v>81.625</v>
      </c>
      <c r="I25" s="80">
        <v>91.3</v>
      </c>
      <c r="J25" s="80">
        <v>92.4</v>
      </c>
      <c r="K25" s="71">
        <f t="shared" si="0"/>
        <v>84.138642676767674</v>
      </c>
    </row>
    <row r="26" spans="1:11" x14ac:dyDescent="0.25">
      <c r="A26" s="269" t="s">
        <v>77</v>
      </c>
      <c r="B26" s="12"/>
      <c r="C26" s="12">
        <v>81.09</v>
      </c>
      <c r="D26" s="11">
        <v>83.818181818181813</v>
      </c>
      <c r="E26" s="11">
        <v>89.8</v>
      </c>
      <c r="F26" s="11">
        <v>94</v>
      </c>
      <c r="G26" s="29">
        <v>77.111111111111114</v>
      </c>
      <c r="H26" s="79">
        <v>91.625</v>
      </c>
      <c r="I26" s="80">
        <v>92</v>
      </c>
      <c r="J26" s="80">
        <v>91</v>
      </c>
      <c r="K26" s="71">
        <f t="shared" si="0"/>
        <v>87.555536616161618</v>
      </c>
    </row>
    <row r="27" spans="1:11" x14ac:dyDescent="0.25">
      <c r="A27" s="269" t="s">
        <v>78</v>
      </c>
      <c r="B27" s="12"/>
      <c r="C27" s="12">
        <v>78</v>
      </c>
      <c r="D27" s="11">
        <v>79.181818181818187</v>
      </c>
      <c r="E27" s="11">
        <v>81.5</v>
      </c>
      <c r="F27" s="11">
        <v>86.63636363636364</v>
      </c>
      <c r="G27" s="29">
        <v>70.888888888888886</v>
      </c>
      <c r="H27" s="79">
        <v>75.875</v>
      </c>
      <c r="I27" s="80">
        <v>90.1</v>
      </c>
      <c r="J27" s="80">
        <v>88.8</v>
      </c>
      <c r="K27" s="71">
        <f t="shared" si="0"/>
        <v>81.372758838383831</v>
      </c>
    </row>
    <row r="28" spans="1:11" x14ac:dyDescent="0.25">
      <c r="A28" s="269" t="s">
        <v>79</v>
      </c>
      <c r="B28" s="12"/>
      <c r="C28" s="12">
        <v>70.45</v>
      </c>
      <c r="D28" s="11">
        <v>77.090909090909093</v>
      </c>
      <c r="E28" s="11">
        <v>80.2</v>
      </c>
      <c r="F28" s="11">
        <v>78.888888888888886</v>
      </c>
      <c r="G28" s="29">
        <v>61.444444444444443</v>
      </c>
      <c r="H28" s="79">
        <v>58.25</v>
      </c>
      <c r="I28" s="80">
        <v>74.569999999999993</v>
      </c>
      <c r="J28" s="80">
        <v>80.8</v>
      </c>
      <c r="K28" s="71">
        <f t="shared" si="0"/>
        <v>72.711780303030309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A3" sqref="A3:A12"/>
    </sheetView>
  </sheetViews>
  <sheetFormatPr defaultRowHeight="15" x14ac:dyDescent="0.25"/>
  <cols>
    <col min="1" max="1" width="12.85546875" customWidth="1"/>
    <col min="2" max="2" width="2.140625" customWidth="1"/>
  </cols>
  <sheetData>
    <row r="1" spans="1:11" ht="62.25" x14ac:dyDescent="0.25">
      <c r="A1" s="186" t="s">
        <v>230</v>
      </c>
      <c r="B1" s="187"/>
      <c r="C1" s="19" t="s">
        <v>0</v>
      </c>
      <c r="D1" s="19" t="s">
        <v>1</v>
      </c>
      <c r="E1" s="19" t="s">
        <v>2</v>
      </c>
      <c r="F1" s="10" t="s">
        <v>3</v>
      </c>
      <c r="G1" s="10" t="s">
        <v>99</v>
      </c>
      <c r="H1" s="10" t="s">
        <v>100</v>
      </c>
      <c r="I1" s="10" t="s">
        <v>225</v>
      </c>
      <c r="J1" s="10" t="s">
        <v>226</v>
      </c>
      <c r="K1" s="20" t="s">
        <v>4</v>
      </c>
    </row>
    <row r="2" spans="1:11" ht="15.75" x14ac:dyDescent="0.25">
      <c r="A2" s="188" t="s">
        <v>5</v>
      </c>
      <c r="B2" s="189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71" t="s">
        <v>80</v>
      </c>
      <c r="B3" s="82"/>
      <c r="C3" s="82">
        <v>87.73</v>
      </c>
      <c r="D3" s="73">
        <v>90.538461538461533</v>
      </c>
      <c r="E3" s="73">
        <v>90.818181818181813</v>
      </c>
      <c r="F3" s="82">
        <v>88.9</v>
      </c>
      <c r="G3" s="92">
        <v>84.615384615384613</v>
      </c>
      <c r="H3" s="93">
        <v>73.933333333333337</v>
      </c>
      <c r="I3" s="94">
        <v>94.44</v>
      </c>
      <c r="J3" s="94">
        <v>94.22</v>
      </c>
      <c r="K3" s="18">
        <f>(C3+D3+E3+F3+G3+H3+I3+J3)/8</f>
        <v>88.149420163170163</v>
      </c>
    </row>
    <row r="4" spans="1:11" x14ac:dyDescent="0.25">
      <c r="A4" s="271" t="s">
        <v>81</v>
      </c>
      <c r="B4" s="82"/>
      <c r="C4" s="82">
        <v>78.64</v>
      </c>
      <c r="D4" s="73">
        <v>83.769230769230774</v>
      </c>
      <c r="E4" s="73">
        <v>80.090909090909093</v>
      </c>
      <c r="F4" s="82">
        <v>74.3</v>
      </c>
      <c r="G4" s="92">
        <v>86.307692307692307</v>
      </c>
      <c r="H4" s="93">
        <v>73.599999999999994</v>
      </c>
      <c r="I4" s="94">
        <v>82.9</v>
      </c>
      <c r="J4" s="94">
        <v>87.33</v>
      </c>
      <c r="K4" s="18">
        <f t="shared" ref="K4:K12" si="0">(C4+D4+E4+F4+G4+H4+I4+J4)/8</f>
        <v>80.867229020979025</v>
      </c>
    </row>
    <row r="5" spans="1:11" x14ac:dyDescent="0.25">
      <c r="A5" s="271" t="s">
        <v>82</v>
      </c>
      <c r="B5" s="82"/>
      <c r="C5" s="82">
        <v>88.73</v>
      </c>
      <c r="D5" s="73">
        <v>90.92307692307692</v>
      </c>
      <c r="E5" s="73">
        <v>89.63636363636364</v>
      </c>
      <c r="F5" s="82">
        <v>92.9</v>
      </c>
      <c r="G5" s="92">
        <v>85.692307692307693</v>
      </c>
      <c r="H5" s="93">
        <v>74.066666666666663</v>
      </c>
      <c r="I5" s="94">
        <v>95.66</v>
      </c>
      <c r="J5" s="94">
        <v>94.33</v>
      </c>
      <c r="K5" s="18">
        <f t="shared" si="0"/>
        <v>88.99230186480186</v>
      </c>
    </row>
    <row r="6" spans="1:11" x14ac:dyDescent="0.25">
      <c r="A6" s="271" t="s">
        <v>83</v>
      </c>
      <c r="B6" s="82"/>
      <c r="C6" s="82">
        <v>86.91</v>
      </c>
      <c r="D6" s="73">
        <v>89.92307692307692</v>
      </c>
      <c r="E6" s="73">
        <v>93.272727272727266</v>
      </c>
      <c r="F6" s="82">
        <v>89.3</v>
      </c>
      <c r="G6" s="92">
        <v>80.615384615384613</v>
      </c>
      <c r="H6" s="93">
        <v>70.733333333333334</v>
      </c>
      <c r="I6" s="94">
        <v>95.11</v>
      </c>
      <c r="J6" s="94">
        <v>95.78</v>
      </c>
      <c r="K6" s="18">
        <f t="shared" si="0"/>
        <v>87.705565268065271</v>
      </c>
    </row>
    <row r="7" spans="1:11" x14ac:dyDescent="0.25">
      <c r="A7" s="271" t="s">
        <v>84</v>
      </c>
      <c r="B7" s="82"/>
      <c r="C7" s="82">
        <v>87</v>
      </c>
      <c r="D7" s="73">
        <v>88.769230769230774</v>
      </c>
      <c r="E7" s="73">
        <v>87.63636363636364</v>
      </c>
      <c r="F7" s="82">
        <v>85.2</v>
      </c>
      <c r="G7" s="92">
        <v>85.07692307692308</v>
      </c>
      <c r="H7" s="93">
        <v>73.666666666666671</v>
      </c>
      <c r="I7" s="94">
        <v>91.33</v>
      </c>
      <c r="J7" s="94">
        <v>93.44</v>
      </c>
      <c r="K7" s="18">
        <f t="shared" si="0"/>
        <v>86.514898018648012</v>
      </c>
    </row>
    <row r="8" spans="1:11" x14ac:dyDescent="0.25">
      <c r="A8" s="271">
        <v>190179</v>
      </c>
      <c r="B8" s="82"/>
      <c r="C8" s="82"/>
      <c r="D8" s="73"/>
      <c r="E8" s="73"/>
      <c r="F8" s="82"/>
      <c r="G8" s="92"/>
      <c r="H8" s="93"/>
      <c r="I8" s="94">
        <v>93.9</v>
      </c>
      <c r="J8" s="94">
        <v>95.9</v>
      </c>
      <c r="K8" s="270">
        <v>94.9</v>
      </c>
    </row>
    <row r="9" spans="1:11" x14ac:dyDescent="0.25">
      <c r="A9" s="271">
        <v>170546</v>
      </c>
      <c r="B9" s="82"/>
      <c r="C9" s="82"/>
      <c r="D9" s="73"/>
      <c r="E9" s="73"/>
      <c r="F9" s="82"/>
      <c r="G9" s="92"/>
      <c r="H9" s="93"/>
      <c r="I9" s="94">
        <v>59.6</v>
      </c>
      <c r="J9" s="94">
        <v>60.67</v>
      </c>
      <c r="K9" s="270">
        <v>60.14</v>
      </c>
    </row>
    <row r="10" spans="1:11" x14ac:dyDescent="0.25">
      <c r="A10" s="271" t="s">
        <v>85</v>
      </c>
      <c r="B10" s="82"/>
      <c r="C10" s="82">
        <v>81.23</v>
      </c>
      <c r="D10" s="73">
        <v>86.538461538461533</v>
      </c>
      <c r="E10" s="73">
        <v>87.36363636363636</v>
      </c>
      <c r="F10" s="82">
        <v>84.3</v>
      </c>
      <c r="G10" s="92">
        <v>79.461538461538467</v>
      </c>
      <c r="H10" s="93">
        <v>65.599999999999994</v>
      </c>
      <c r="I10" s="94">
        <v>86.6</v>
      </c>
      <c r="J10" s="94">
        <v>90.22</v>
      </c>
      <c r="K10" s="18">
        <f t="shared" si="0"/>
        <v>82.664204545454552</v>
      </c>
    </row>
    <row r="11" spans="1:11" x14ac:dyDescent="0.25">
      <c r="A11" s="272" t="s">
        <v>86</v>
      </c>
      <c r="B11" s="87"/>
      <c r="C11" s="87">
        <v>80.73</v>
      </c>
      <c r="D11" s="84">
        <v>85.92307692307692</v>
      </c>
      <c r="E11" s="84">
        <v>88.272727272727266</v>
      </c>
      <c r="F11" s="87">
        <v>77.599999999999994</v>
      </c>
      <c r="G11" s="95">
        <v>83.07692307692308</v>
      </c>
      <c r="H11" s="96">
        <v>72.13333333333334</v>
      </c>
      <c r="I11" s="94">
        <v>93.6</v>
      </c>
      <c r="J11" s="94">
        <v>85.6</v>
      </c>
      <c r="K11" s="18">
        <f t="shared" si="0"/>
        <v>83.367007575757583</v>
      </c>
    </row>
    <row r="12" spans="1:11" x14ac:dyDescent="0.25">
      <c r="A12" s="271" t="s">
        <v>87</v>
      </c>
      <c r="B12" s="82"/>
      <c r="C12" s="82">
        <v>81.64</v>
      </c>
      <c r="D12" s="73">
        <v>86.461538461538467</v>
      </c>
      <c r="E12" s="73">
        <v>87.090909090909093</v>
      </c>
      <c r="F12" s="82">
        <v>82.2</v>
      </c>
      <c r="G12" s="94">
        <v>86.769230769230774</v>
      </c>
      <c r="H12" s="94">
        <v>73.066666666666663</v>
      </c>
      <c r="I12" s="94">
        <v>94</v>
      </c>
      <c r="J12" s="94">
        <v>91.8</v>
      </c>
      <c r="K12" s="18">
        <f t="shared" si="0"/>
        <v>85.378543123543125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A3" sqref="A3:A13"/>
    </sheetView>
  </sheetViews>
  <sheetFormatPr defaultRowHeight="15" x14ac:dyDescent="0.25"/>
  <cols>
    <col min="1" max="1" width="13.5703125" customWidth="1"/>
    <col min="2" max="2" width="2.28515625" customWidth="1"/>
  </cols>
  <sheetData>
    <row r="1" spans="1:11" ht="63" thickBot="1" x14ac:dyDescent="0.3">
      <c r="A1" s="180" t="s">
        <v>130</v>
      </c>
      <c r="B1" s="181"/>
      <c r="C1" s="2" t="s">
        <v>0</v>
      </c>
      <c r="D1" s="2" t="s">
        <v>1</v>
      </c>
      <c r="E1" s="2" t="s">
        <v>2</v>
      </c>
      <c r="F1" s="10" t="s">
        <v>3</v>
      </c>
      <c r="G1" s="10" t="s">
        <v>99</v>
      </c>
      <c r="H1" s="88" t="s">
        <v>100</v>
      </c>
      <c r="I1" s="88" t="s">
        <v>229</v>
      </c>
      <c r="J1" s="88" t="s">
        <v>226</v>
      </c>
      <c r="K1" s="64" t="s">
        <v>4</v>
      </c>
    </row>
    <row r="2" spans="1:11" ht="15.75" x14ac:dyDescent="0.25">
      <c r="A2" s="184" t="s">
        <v>5</v>
      </c>
      <c r="B2" s="185"/>
      <c r="C2" s="5"/>
      <c r="D2" s="5"/>
      <c r="E2" s="5"/>
      <c r="F2" s="5"/>
      <c r="G2" s="5"/>
      <c r="H2" s="69"/>
      <c r="I2" s="21"/>
      <c r="J2" s="21"/>
      <c r="K2" s="70"/>
    </row>
    <row r="3" spans="1:11" x14ac:dyDescent="0.25">
      <c r="A3" s="274" t="s">
        <v>88</v>
      </c>
      <c r="B3" s="12"/>
      <c r="C3" s="82">
        <v>71.09</v>
      </c>
      <c r="D3" s="73">
        <v>76.416666666666671</v>
      </c>
      <c r="E3" s="73">
        <v>83.909090909090907</v>
      </c>
      <c r="F3" s="73">
        <v>85.3</v>
      </c>
      <c r="G3" s="89">
        <v>96.125</v>
      </c>
      <c r="H3" s="90">
        <v>88.125</v>
      </c>
      <c r="I3" s="91">
        <v>83.25</v>
      </c>
      <c r="J3" s="91">
        <v>85.75</v>
      </c>
      <c r="K3" s="71">
        <f>(C3+D3+E3+F3+G3+H3+I3+J3)/8</f>
        <v>83.745719696969701</v>
      </c>
    </row>
    <row r="4" spans="1:11" x14ac:dyDescent="0.25">
      <c r="A4" s="274" t="s">
        <v>89</v>
      </c>
      <c r="B4" s="12"/>
      <c r="C4" s="82">
        <v>95.17</v>
      </c>
      <c r="D4" s="73">
        <v>91.333333333333329</v>
      </c>
      <c r="E4" s="73">
        <v>95.727272727272734</v>
      </c>
      <c r="F4" s="73">
        <v>90.5</v>
      </c>
      <c r="G4" s="89">
        <v>104.125</v>
      </c>
      <c r="H4" s="90">
        <v>93</v>
      </c>
      <c r="I4" s="91">
        <v>96.13</v>
      </c>
      <c r="J4" s="91">
        <v>95.75</v>
      </c>
      <c r="K4" s="71">
        <f t="shared" ref="K4:K13" si="0">(C4+D4+E4+F4+G4+H4+I4+J4)/8</f>
        <v>95.216950757575759</v>
      </c>
    </row>
    <row r="5" spans="1:11" x14ac:dyDescent="0.25">
      <c r="A5" s="274" t="s">
        <v>90</v>
      </c>
      <c r="B5" s="12"/>
      <c r="C5" s="82">
        <v>94.45</v>
      </c>
      <c r="D5" s="73">
        <v>95.083333333333329</v>
      </c>
      <c r="E5" s="73">
        <v>97.090909090909093</v>
      </c>
      <c r="F5" s="73">
        <v>88.4</v>
      </c>
      <c r="G5" s="89">
        <v>101.625</v>
      </c>
      <c r="H5" s="90">
        <v>85.25</v>
      </c>
      <c r="I5" s="91">
        <v>90.25</v>
      </c>
      <c r="J5" s="91">
        <v>93.5</v>
      </c>
      <c r="K5" s="71">
        <f t="shared" si="0"/>
        <v>93.2061553030303</v>
      </c>
    </row>
    <row r="6" spans="1:11" x14ac:dyDescent="0.25">
      <c r="A6" s="274" t="s">
        <v>91</v>
      </c>
      <c r="B6" s="12"/>
      <c r="C6" s="82">
        <v>90</v>
      </c>
      <c r="D6" s="73">
        <v>92.333333333333329</v>
      </c>
      <c r="E6" s="73">
        <v>93.727272727272734</v>
      </c>
      <c r="F6" s="73">
        <v>90.3</v>
      </c>
      <c r="G6" s="89">
        <v>103</v>
      </c>
      <c r="H6" s="90">
        <v>88</v>
      </c>
      <c r="I6" s="91">
        <v>97.38</v>
      </c>
      <c r="J6" s="91">
        <v>96.75</v>
      </c>
      <c r="K6" s="71">
        <f t="shared" si="0"/>
        <v>93.936325757575759</v>
      </c>
    </row>
    <row r="7" spans="1:11" x14ac:dyDescent="0.25">
      <c r="A7" s="274" t="s">
        <v>92</v>
      </c>
      <c r="B7" s="12"/>
      <c r="C7" s="82">
        <v>87.33</v>
      </c>
      <c r="D7" s="73">
        <v>90.583333333333329</v>
      </c>
      <c r="E7" s="73">
        <v>91.727272727272734</v>
      </c>
      <c r="F7" s="73">
        <v>87.6</v>
      </c>
      <c r="G7" s="89">
        <v>92.75</v>
      </c>
      <c r="H7" s="90">
        <v>86.5</v>
      </c>
      <c r="I7" s="91">
        <v>86.13</v>
      </c>
      <c r="J7" s="91">
        <v>89.75</v>
      </c>
      <c r="K7" s="71">
        <f t="shared" si="0"/>
        <v>89.046325757575758</v>
      </c>
    </row>
    <row r="8" spans="1:11" x14ac:dyDescent="0.25">
      <c r="A8" s="274" t="s">
        <v>93</v>
      </c>
      <c r="B8" s="12"/>
      <c r="C8" s="82">
        <v>70.67</v>
      </c>
      <c r="D8" s="73">
        <v>69.166666666666671</v>
      </c>
      <c r="E8" s="73">
        <v>73.272727272727266</v>
      </c>
      <c r="F8" s="73">
        <v>68</v>
      </c>
      <c r="G8" s="89">
        <v>81.5</v>
      </c>
      <c r="H8" s="90">
        <v>80.25</v>
      </c>
      <c r="I8" s="91">
        <v>73.63</v>
      </c>
      <c r="J8" s="91">
        <v>75.75</v>
      </c>
      <c r="K8" s="71">
        <f t="shared" si="0"/>
        <v>74.029924242424244</v>
      </c>
    </row>
    <row r="9" spans="1:11" x14ac:dyDescent="0.25">
      <c r="A9" s="274" t="s">
        <v>94</v>
      </c>
      <c r="B9" s="12"/>
      <c r="C9" s="82">
        <v>82.58</v>
      </c>
      <c r="D9" s="73">
        <v>87.25</v>
      </c>
      <c r="E9" s="73">
        <v>91.272727272727266</v>
      </c>
      <c r="F9" s="73">
        <v>88.5</v>
      </c>
      <c r="G9" s="89">
        <v>101.5</v>
      </c>
      <c r="H9" s="90">
        <v>88.625</v>
      </c>
      <c r="I9" s="91">
        <v>97.13</v>
      </c>
      <c r="J9" s="91">
        <v>96.5</v>
      </c>
      <c r="K9" s="71">
        <f t="shared" si="0"/>
        <v>91.669715909090897</v>
      </c>
    </row>
    <row r="10" spans="1:11" x14ac:dyDescent="0.25">
      <c r="A10" s="274" t="s">
        <v>95</v>
      </c>
      <c r="B10" s="12"/>
      <c r="C10" s="82">
        <v>71.25</v>
      </c>
      <c r="D10" s="73">
        <v>73.545454545454547</v>
      </c>
      <c r="E10" s="73">
        <v>79.900000000000006</v>
      </c>
      <c r="F10" s="73">
        <v>67.666666666666671</v>
      </c>
      <c r="G10" s="89">
        <v>83.25</v>
      </c>
      <c r="H10" s="90">
        <v>37.125</v>
      </c>
      <c r="I10" s="91">
        <v>78</v>
      </c>
      <c r="J10" s="91">
        <v>93.5</v>
      </c>
      <c r="K10" s="71">
        <f t="shared" si="0"/>
        <v>73.029640151515153</v>
      </c>
    </row>
    <row r="11" spans="1:11" x14ac:dyDescent="0.25">
      <c r="A11" s="274" t="s">
        <v>96</v>
      </c>
      <c r="B11" s="12"/>
      <c r="C11" s="82">
        <v>74.92</v>
      </c>
      <c r="D11" s="73">
        <v>83.75</v>
      </c>
      <c r="E11" s="73">
        <v>80.2</v>
      </c>
      <c r="F11" s="73">
        <v>79.333333333333329</v>
      </c>
      <c r="G11" s="89">
        <v>99.5</v>
      </c>
      <c r="H11" s="90">
        <v>90.875</v>
      </c>
      <c r="I11" s="91">
        <v>90.63</v>
      </c>
      <c r="J11" s="91">
        <v>91.75</v>
      </c>
      <c r="K11" s="71">
        <f t="shared" si="0"/>
        <v>86.369791666666657</v>
      </c>
    </row>
    <row r="12" spans="1:11" x14ac:dyDescent="0.25">
      <c r="A12" s="274">
        <v>180955</v>
      </c>
      <c r="B12" s="51"/>
      <c r="C12" s="82"/>
      <c r="D12" s="73"/>
      <c r="E12" s="73"/>
      <c r="F12" s="73"/>
      <c r="G12" s="89"/>
      <c r="H12" s="90"/>
      <c r="I12" s="91">
        <v>95.38</v>
      </c>
      <c r="J12" s="91">
        <v>94.25</v>
      </c>
      <c r="K12" s="273">
        <v>94.82</v>
      </c>
    </row>
    <row r="13" spans="1:11" x14ac:dyDescent="0.25">
      <c r="A13" s="274" t="s">
        <v>97</v>
      </c>
      <c r="B13" s="12"/>
      <c r="C13" s="82">
        <v>90.58</v>
      </c>
      <c r="D13" s="73">
        <v>91.583333333333329</v>
      </c>
      <c r="E13" s="73">
        <v>91.727272727272734</v>
      </c>
      <c r="F13" s="73">
        <v>90.9</v>
      </c>
      <c r="G13" s="89">
        <v>102.375</v>
      </c>
      <c r="H13" s="90">
        <v>95.375</v>
      </c>
      <c r="I13" s="91">
        <v>95.38</v>
      </c>
      <c r="J13" s="91">
        <v>96.25</v>
      </c>
      <c r="K13" s="71">
        <f t="shared" si="0"/>
        <v>94.271325757575752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Б-Х-31</vt:lpstr>
      <vt:lpstr>Б-Б-31</vt:lpstr>
      <vt:lpstr>Б-ПБГ-31</vt:lpstr>
      <vt:lpstr>Б-ЗК-31</vt:lpstr>
      <vt:lpstr>Б-ТБ-31</vt:lpstr>
      <vt:lpstr>Б-Х-41</vt:lpstr>
      <vt:lpstr>Б-Б-41</vt:lpstr>
      <vt:lpstr>Б-ПГА-41</vt:lpstr>
      <vt:lpstr>Б-ЗК 41</vt:lpstr>
      <vt:lpstr>Б-ПГА 51</vt:lpstr>
      <vt:lpstr>Б-Б-21</vt:lpstr>
      <vt:lpstr>Б-Х-21</vt:lpstr>
      <vt:lpstr>Б-ЗК-21</vt:lpstr>
      <vt:lpstr>Б-ПБЭ-21</vt:lpstr>
      <vt:lpstr>Б-Б 11</vt:lpstr>
      <vt:lpstr>Б-Х 11</vt:lpstr>
      <vt:lpstr>Б-ЗК 11</vt:lpstr>
      <vt:lpstr>Б-ТБ 11</vt:lpstr>
      <vt:lpstr>Б-ПБГ 11</vt:lpstr>
      <vt:lpstr>С-Ф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Институт естествознания</dc:creator>
  <cp:lastModifiedBy>Vosk9</cp:lastModifiedBy>
  <cp:lastPrinted>2022-09-07T12:24:58Z</cp:lastPrinted>
  <dcterms:created xsi:type="dcterms:W3CDTF">2021-09-02T09:21:02Z</dcterms:created>
  <dcterms:modified xsi:type="dcterms:W3CDTF">2023-10-25T06:59:11Z</dcterms:modified>
</cp:coreProperties>
</file>